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\Downloads\Attachments_madou52@mail.ru_2025-09-30_10-03-26\"/>
    </mc:Choice>
  </mc:AlternateContent>
  <bookViews>
    <workbookView xWindow="0" yWindow="0" windowWidth="19440" windowHeight="12135" firstSheet="3" activeTab="6"/>
  </bookViews>
  <sheets>
    <sheet name="увлекательный английский" sheetId="11" r:id="rId1"/>
    <sheet name="хрустальный голосок" sheetId="12" r:id="rId2"/>
    <sheet name="вошебные ступеньки" sheetId="13" r:id="rId3"/>
    <sheet name="коррекционно-логопедическая усл" sheetId="14" r:id="rId4"/>
    <sheet name="ОПФ" sheetId="15" r:id="rId5"/>
    <sheet name="хореография" sheetId="16" r:id="rId6"/>
    <sheet name="речь на кончиках пальцев" sheetId="17" r:id="rId7"/>
  </sheets>
  <calcPr calcId="162913"/>
</workbook>
</file>

<file path=xl/calcChain.xml><?xml version="1.0" encoding="utf-8"?>
<calcChain xmlns="http://schemas.openxmlformats.org/spreadsheetml/2006/main">
  <c r="C13" i="17" l="1"/>
  <c r="C13" i="16" l="1"/>
  <c r="C13" i="15"/>
  <c r="C13" i="14"/>
  <c r="C13" i="13"/>
  <c r="C13" i="12" l="1"/>
  <c r="F13" i="12" s="1"/>
  <c r="C13" i="11"/>
  <c r="F44" i="16"/>
  <c r="F46" i="16" s="1"/>
  <c r="F60" i="15"/>
  <c r="F62" i="15" s="1"/>
  <c r="F48" i="14"/>
  <c r="F50" i="14" s="1"/>
  <c r="F48" i="13"/>
  <c r="F50" i="13" s="1"/>
  <c r="F48" i="12"/>
  <c r="F50" i="12" s="1"/>
  <c r="F65" i="11"/>
  <c r="F67" i="11" s="1"/>
  <c r="F65" i="17" l="1"/>
  <c r="F67" i="17" s="1"/>
  <c r="F24" i="17" l="1"/>
  <c r="F25" i="17"/>
  <c r="F20" i="17"/>
  <c r="F13" i="17" l="1"/>
  <c r="F37" i="17" l="1"/>
  <c r="E37" i="17" s="1"/>
  <c r="A37" i="17"/>
  <c r="F36" i="17"/>
  <c r="E36" i="17" s="1"/>
  <c r="A36" i="17"/>
  <c r="F35" i="17"/>
  <c r="E35" i="17" s="1"/>
  <c r="A35" i="17"/>
  <c r="F34" i="17"/>
  <c r="E34" i="17" s="1"/>
  <c r="F33" i="17"/>
  <c r="E33" i="17" s="1"/>
  <c r="A33" i="17"/>
  <c r="F32" i="17"/>
  <c r="F23" i="17"/>
  <c r="F22" i="17"/>
  <c r="F21" i="17"/>
  <c r="F38" i="17" l="1"/>
  <c r="E75" i="17" s="1"/>
  <c r="F26" i="17"/>
  <c r="E74" i="17" s="1"/>
  <c r="F14" i="17"/>
  <c r="F15" i="17" s="1"/>
  <c r="E73" i="17" s="1"/>
  <c r="E76" i="17" s="1"/>
  <c r="E32" i="17"/>
  <c r="E77" i="17" l="1"/>
  <c r="E78" i="17" s="1"/>
  <c r="E79" i="17" s="1"/>
  <c r="F13" i="16" l="1"/>
  <c r="F31" i="16"/>
  <c r="E31" i="16" s="1"/>
  <c r="A31" i="16"/>
  <c r="F24" i="16"/>
  <c r="F23" i="16"/>
  <c r="F22" i="16"/>
  <c r="F21" i="16"/>
  <c r="F20" i="16"/>
  <c r="F25" i="16" l="1"/>
  <c r="E53" i="16" s="1"/>
  <c r="F14" i="16"/>
  <c r="F15" i="16" s="1"/>
  <c r="E52" i="16" s="1"/>
  <c r="E55" i="16" s="1"/>
  <c r="E56" i="16" s="1"/>
  <c r="F32" i="16"/>
  <c r="E54" i="16" s="1"/>
  <c r="F13" i="14"/>
  <c r="F35" i="15" l="1"/>
  <c r="A35" i="15"/>
  <c r="A34" i="15"/>
  <c r="F34" i="15"/>
  <c r="E34" i="15" s="1"/>
  <c r="A33" i="15"/>
  <c r="F33" i="15"/>
  <c r="E33" i="15" s="1"/>
  <c r="A32" i="15"/>
  <c r="E35" i="15" l="1"/>
  <c r="E57" i="16"/>
  <c r="E58" i="16" s="1"/>
  <c r="F25" i="11"/>
  <c r="F37" i="11"/>
  <c r="E37" i="11" s="1"/>
  <c r="A37" i="11"/>
  <c r="F36" i="11"/>
  <c r="E36" i="11" s="1"/>
  <c r="A36" i="11"/>
  <c r="A35" i="11"/>
  <c r="F35" i="11"/>
  <c r="E35" i="11" s="1"/>
  <c r="F34" i="11"/>
  <c r="E34" i="11" s="1"/>
  <c r="A31" i="15" l="1"/>
  <c r="F32" i="15" l="1"/>
  <c r="E32" i="15" s="1"/>
  <c r="F31" i="15"/>
  <c r="F36" i="15" s="1"/>
  <c r="F24" i="15"/>
  <c r="F23" i="15"/>
  <c r="F22" i="15"/>
  <c r="F21" i="15"/>
  <c r="F20" i="15"/>
  <c r="F13" i="15"/>
  <c r="F25" i="15" l="1"/>
  <c r="E69" i="15" s="1"/>
  <c r="E70" i="15"/>
  <c r="F14" i="15"/>
  <c r="F15" i="15" s="1"/>
  <c r="E68" i="15" s="1"/>
  <c r="E71" i="15" s="1"/>
  <c r="E72" i="15" s="1"/>
  <c r="E31" i="15"/>
  <c r="A31" i="13"/>
  <c r="F32" i="14"/>
  <c r="E32" i="14" s="1"/>
  <c r="F31" i="14"/>
  <c r="F33" i="14" s="1"/>
  <c r="E58" i="14" s="1"/>
  <c r="F24" i="14"/>
  <c r="F23" i="14"/>
  <c r="F22" i="14"/>
  <c r="F21" i="14"/>
  <c r="F20" i="14"/>
  <c r="F25" i="14" l="1"/>
  <c r="E57" i="14" s="1"/>
  <c r="E31" i="14"/>
  <c r="E73" i="15"/>
  <c r="E74" i="15" s="1"/>
  <c r="F14" i="14"/>
  <c r="F15" i="14" s="1"/>
  <c r="E56" i="14" s="1"/>
  <c r="E59" i="14" s="1"/>
  <c r="E60" i="14" s="1"/>
  <c r="E61" i="14" s="1"/>
  <c r="F31" i="13"/>
  <c r="F33" i="13" s="1"/>
  <c r="E58" i="13" s="1"/>
  <c r="E31" i="13"/>
  <c r="F24" i="13"/>
  <c r="F23" i="13"/>
  <c r="F22" i="13"/>
  <c r="F21" i="13"/>
  <c r="F20" i="13"/>
  <c r="F13" i="13"/>
  <c r="F25" i="13" l="1"/>
  <c r="E57" i="13" s="1"/>
  <c r="E62" i="14"/>
  <c r="F14" i="13"/>
  <c r="F15" i="13" s="1"/>
  <c r="E56" i="13" s="1"/>
  <c r="E59" i="13" s="1"/>
  <c r="E60" i="13" s="1"/>
  <c r="E61" i="13" s="1"/>
  <c r="E62" i="13" s="1"/>
  <c r="F32" i="12"/>
  <c r="E32" i="12" s="1"/>
  <c r="A32" i="12"/>
  <c r="F31" i="12"/>
  <c r="F24" i="12"/>
  <c r="F23" i="12"/>
  <c r="F22" i="12"/>
  <c r="F21" i="12"/>
  <c r="F20" i="12"/>
  <c r="F25" i="12" s="1"/>
  <c r="E57" i="12" s="1"/>
  <c r="F33" i="12" l="1"/>
  <c r="E58" i="12" s="1"/>
  <c r="E31" i="12"/>
  <c r="F14" i="12"/>
  <c r="F15" i="12" s="1"/>
  <c r="E56" i="12" s="1"/>
  <c r="E59" i="12" s="1"/>
  <c r="E60" i="12" s="1"/>
  <c r="E61" i="12" s="1"/>
  <c r="E62" i="12" s="1"/>
  <c r="A33" i="11" l="1"/>
  <c r="F23" i="11"/>
  <c r="F24" i="11"/>
  <c r="F13" i="11" l="1"/>
  <c r="F33" i="11" l="1"/>
  <c r="E33" i="11" s="1"/>
  <c r="F32" i="11"/>
  <c r="E32" i="11" l="1"/>
  <c r="F38" i="11"/>
  <c r="E75" i="11"/>
  <c r="F14" i="11" l="1"/>
  <c r="F15" i="11" s="1"/>
  <c r="E73" i="11" s="1"/>
  <c r="E76" i="11" s="1"/>
  <c r="F22" i="11" l="1"/>
  <c r="F21" i="11"/>
  <c r="F20" i="11"/>
  <c r="F26" i="11" l="1"/>
  <c r="E74" i="11" s="1"/>
  <c r="E77" i="11" s="1"/>
  <c r="E78" i="11" s="1"/>
  <c r="E79" i="11" l="1"/>
</calcChain>
</file>

<file path=xl/sharedStrings.xml><?xml version="1.0" encoding="utf-8"?>
<sst xmlns="http://schemas.openxmlformats.org/spreadsheetml/2006/main" count="486" uniqueCount="142">
  <si>
    <t>Исходные данные:</t>
  </si>
  <si>
    <t xml:space="preserve">Должность </t>
  </si>
  <si>
    <t>Месячный фонд рабочего времени (в часах)</t>
  </si>
  <si>
    <t>Норма времени на оказание платной услуги (час.)</t>
  </si>
  <si>
    <t>18*4нед*1 чел = 72</t>
  </si>
  <si>
    <t>Начисления на выплаты по оплате труда (30,2%)</t>
  </si>
  <si>
    <t xml:space="preserve">Итого </t>
  </si>
  <si>
    <t>2.Затраты на материальные запасы, непосредственно используемых в процессе оказания платной услуги</t>
  </si>
  <si>
    <t xml:space="preserve">Наименование </t>
  </si>
  <si>
    <t>Единица измерения</t>
  </si>
  <si>
    <t>Расход (в ед. измерения)</t>
  </si>
  <si>
    <t>ИТОГО</t>
  </si>
  <si>
    <t>3. Затраты на амортизацию основных средств, непосредственно используемых в процессе оказания платной услуги</t>
  </si>
  <si>
    <t>4. Накладные затраты, относимые на платную услугу</t>
  </si>
  <si>
    <t xml:space="preserve">Наименование показателя          </t>
  </si>
  <si>
    <t xml:space="preserve">Значение показателя   </t>
  </si>
  <si>
    <t>Наименование статей затрат</t>
  </si>
  <si>
    <t>Сумма (руб.)</t>
  </si>
  <si>
    <t>Затраты на оплату труда персонала (руб.) (5)=(2)/(3)*(4)</t>
  </si>
  <si>
    <t>№ п/п</t>
  </si>
  <si>
    <t xml:space="preserve">Количество человек, получающих платную услугу:  10 чел. </t>
  </si>
  <si>
    <t xml:space="preserve">Единица 
измерения (шт./уп./л. и т.д.)
</t>
  </si>
  <si>
    <t>Цена за единицу (руб)</t>
  </si>
  <si>
    <t>Всего затрат (руб.) (5)=(3)*(4)</t>
  </si>
  <si>
    <t xml:space="preserve">Сумма начисленной амортизации имущества общехозяйственного назначения за аналогичный период предшествующего года (руб.)                                                               </t>
  </si>
  <si>
    <t xml:space="preserve">Годовой фонд оплаты труда персонала (административно-управленческого, хозяйственно-обслуживающего персонала и иного, не занятого непосредственно в оказании платной услуги (работы)) с учетом начислений на оплату труда
(руб.)                                    
</t>
  </si>
  <si>
    <t xml:space="preserve">Годовые затраты общехозяйственного назначения текущего года (КОСГУ 221, 222, 223, 224, 225, 226, 310, 340) (руб.)                         </t>
  </si>
  <si>
    <t xml:space="preserve">Всего косвенных расходов (руб.)   
стр. 4 = стр. 1 +  стр. 2 + стр. 3
</t>
  </si>
  <si>
    <t>Годовой фонд оплаты труда основного персонала с учетом начислений на оплату труда</t>
  </si>
  <si>
    <t>Коэффициент косвенных расходов (стр. 4 / стр. 5)</t>
  </si>
  <si>
    <t>Прямые расходы</t>
  </si>
  <si>
    <t>1. Расходы на оплату труда основного персонала с учетом начислений на оплату труда</t>
  </si>
  <si>
    <t>Косвенные расходы</t>
  </si>
  <si>
    <t>Расходы на оплату труда основного персонала с учетом начислений на оплату труда (таблица 1)</t>
  </si>
  <si>
    <t>Затраты на материальные запасы, непосредственно используемых в процессе оказания платной услуги (таблица 2)</t>
  </si>
  <si>
    <t>Затраты на амортизацию основных средств, непосредственно используемых в процессе оказания платной услуги (таблица 3)</t>
  </si>
  <si>
    <t>Сумма косвенных расходов (коэффициент косвенных расходов x стр. 1)</t>
  </si>
  <si>
    <t xml:space="preserve">Стоимость платной услуги за месяц 
стр. 5 = стр. 1 +  стр. 2 + стр. 3 + стр. 4
</t>
  </si>
  <si>
    <t xml:space="preserve">Стоимость платной услуги за месяц на 1 человека
стр. 6 = стр. 5 /10  кол-во человек, получающих платную услугу
</t>
  </si>
  <si>
    <t>Наименование основных средств</t>
  </si>
  <si>
    <t>Цена за единицу (руб.)</t>
  </si>
  <si>
    <t>Руб. в час</t>
  </si>
  <si>
    <t>Педагог дополнительного образования (1 чел.)</t>
  </si>
  <si>
    <t xml:space="preserve">Стоимость платной услуги за час 
стр. 7 = стр. 6 /8  кол-во часов в месяц
</t>
  </si>
  <si>
    <t>Карандаши простые</t>
  </si>
  <si>
    <t>упаковка</t>
  </si>
  <si>
    <t>шт.</t>
  </si>
  <si>
    <t>Проектор</t>
  </si>
  <si>
    <t xml:space="preserve">Ноутбук </t>
  </si>
  <si>
    <t>Количество часов в месяц: 8 академических часов.</t>
  </si>
  <si>
    <t>Пластилин</t>
  </si>
  <si>
    <t>Краски акварельные</t>
  </si>
  <si>
    <t>Кисти для рисования</t>
  </si>
  <si>
    <t>МФУ HP LJ V1132MFP (принтер/копир/сканер)</t>
  </si>
  <si>
    <t>Стоимость -8 500,00 руб.</t>
  </si>
  <si>
    <t>Затраты на одну услугу – ((8 500,00 руб. * 15% износа) /(494 часов годовой нормы/8 часов) = 20,65 руб.</t>
  </si>
  <si>
    <t>Расчет стоимости одного занятия  «Веселый английский»  на 1 ребенка:</t>
  </si>
  <si>
    <t>Музыкальный центр</t>
  </si>
  <si>
    <t>Стоимость - 19 910,10 руб.</t>
  </si>
  <si>
    <t>Затраты на одну услугу – ((19 910,10 руб. * 15% износа) /(494 часов годовой нормы/8 часов) = 48,36 руб.</t>
  </si>
  <si>
    <t>Синтезатор Casio</t>
  </si>
  <si>
    <t>Стоимость - 25 000,00 руб.</t>
  </si>
  <si>
    <t>Затраты на одну услугу – ((25 000,00 руб. * 15% износа) /(494 часов годовой нормы/8 часов) = 60,73 руб.</t>
  </si>
  <si>
    <t xml:space="preserve">Экономическое обоснование расчета стоимости платной дополнительной общеобразовательной программы «Волшебные ступеньки» </t>
  </si>
  <si>
    <t xml:space="preserve">                           При расчете стоимости тарифа на платную услугу «Волшебные ступеньки»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</si>
  <si>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Домашняя аудиосистема AII-in-One  LG  OM 7550k</t>
  </si>
  <si>
    <t>Стоимость - 20 999,00 руб.</t>
  </si>
  <si>
    <t>Затраты на одну услугу – ((20 999,00 руб. * 15% износа) /(494 часов годовой нормы/8 часов) = 51,01 руб.</t>
  </si>
  <si>
    <t xml:space="preserve">                           При расчете стоимости тарифа на платную услугу «Коррекционно-логопедическая услуга»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</si>
  <si>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 xml:space="preserve">Количество человек, получающих платную услугу:  2 чел. </t>
  </si>
  <si>
    <t xml:space="preserve">Стоимость платной услуги за месяц на 1 человека
стр. 6 = стр. 5 /2  кол-во человек, получающих платную услугу
</t>
  </si>
  <si>
    <t xml:space="preserve">Учитель-логопед        </t>
  </si>
  <si>
    <t>Расчет стоимости одного занятия  «Увлекательный английский»  на 1 ребенка:</t>
  </si>
  <si>
    <t xml:space="preserve">Экономическое обоснование расчета стоимости платной дополнительной общеобразовательной программы «Увлекательный английский» </t>
  </si>
  <si>
    <t xml:space="preserve">Музыкальный  центр </t>
  </si>
  <si>
    <t>Стоимость - 5 665,00 руб.</t>
  </si>
  <si>
    <t>Затраты на одну услугу – ((5 665,00 руб. * 15% износа) /(494 часов годовой нормы/8 часов) = 13,76 руб.</t>
  </si>
  <si>
    <t>Стоимость - 40 000,00 руб.</t>
  </si>
  <si>
    <t>Затраты на одну услугу – ((40 000,00 руб. * 15% износа) /(494 часов годовой нормы/8 часов) = 97,17 руб.</t>
  </si>
  <si>
    <t xml:space="preserve">Мольберт двухсторонний  </t>
  </si>
  <si>
    <t>Стоимость - 1 570,00 руб.</t>
  </si>
  <si>
    <t>Затраты на одну услугу – ((1 570,00 руб. * 15% износа) /(494 часов годовой нормы/8 часов) = 3,81 руб.</t>
  </si>
  <si>
    <t>Стол растущий</t>
  </si>
  <si>
    <t>Стул детский Дошколенок</t>
  </si>
  <si>
    <t>комп</t>
  </si>
  <si>
    <t>Английский алфавит</t>
  </si>
  <si>
    <t>Стоимость - 8 000,00 руб.</t>
  </si>
  <si>
    <t xml:space="preserve">Бумага для принтера </t>
  </si>
  <si>
    <t xml:space="preserve">Экономическое обоснование расчета стоимости платной дополнительной общеобразовательной программы «Хрустальный голосок» </t>
  </si>
  <si>
    <t xml:space="preserve">                           При расчете стоимости тарифа на платную услугу «Хрустальный голосок»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</si>
  <si>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Расчет стоимости одного занятия  «Хрустальный голосок»  на 1 ребенка:</t>
  </si>
  <si>
    <t xml:space="preserve">Экономическое обоснование расчета стоимости платной дополнительной общеобразовательной программы ОФП «Крепыши» </t>
  </si>
  <si>
    <t xml:space="preserve">                           При расчете стоимости тарифа на платную услугу ОФП «Крепыши» 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</si>
  <si>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Расчет стоимости одного занятия  ОФП «Крепышы»  на 1 ребенка:</t>
  </si>
  <si>
    <t xml:space="preserve">Количество человек, получающих платную услугу: 12 чел. </t>
  </si>
  <si>
    <t xml:space="preserve">Стоимость платной услуги за месяц на 1 человека
стр. 6 = стр. 5 /12  кол-во человек, получающих платную услугу
</t>
  </si>
  <si>
    <t>Мешочек для метания для физкультурных занятий</t>
  </si>
  <si>
    <t>Стоимость - 693,00 руб.</t>
  </si>
  <si>
    <t>Затраты на одну услугу – ((693,00 руб. * 15% износа) /(494 часов годовой нормы/8 часов) = 1,68 руб.</t>
  </si>
  <si>
    <t>Кольцеброс</t>
  </si>
  <si>
    <t>Стоимость - 500,00 руб.</t>
  </si>
  <si>
    <t>Затраты на одну услугу – ((693,00 руб. * 15% износа) /(494 часов годовой нормы/8 часов) = 1,21 руб.</t>
  </si>
  <si>
    <t>Мяч резиновый тропики 17,5 см</t>
  </si>
  <si>
    <t>Стоимость - 3 900,00 руб.</t>
  </si>
  <si>
    <t>Затраты на одну услугу – ((3 900,00 руб. * 15% износа) /(494 часов годовой нормы/8 часов) = 9,47 руб.</t>
  </si>
  <si>
    <t>20*4нед*1 чел = 80</t>
  </si>
  <si>
    <t xml:space="preserve">Экономическое обоснование расчета стоимости платной дополнительной общеобразовательной программы «Хореография» </t>
  </si>
  <si>
    <t xml:space="preserve">Количество человек, получающих платную услугу: 8 чел. </t>
  </si>
  <si>
    <t xml:space="preserve">Стоимость платной услуги за месяц на 1 человека
стр. 6 = стр. 5 /8  кол-во человек, получающих платную услугу
</t>
  </si>
  <si>
    <t xml:space="preserve">                           При расчете стоимости тарифа на платную услугу  «Хореография» 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</si>
  <si>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Расчет стоимости одного занятия «Хореография» »  на 1 ребенка:</t>
  </si>
  <si>
    <t xml:space="preserve">Экономическое обоснование расчета стоимости платной дополнительной общеобразовательной программы «Коррекционно-логопедическая услуга» </t>
  </si>
  <si>
    <t>Затраты на одну услугу – ((8 000,00 руб. * 15% износа) /(494 часов годовой нормы/8 часов) = 19,43 руб.</t>
  </si>
  <si>
    <t>Стоимость - 10 220,00 руб.</t>
  </si>
  <si>
    <t>Затраты на одну услугу – ((10 220,00 руб. * 15% износа) /(494 часов годовой нормы/8 часов) = 24,83 руб.</t>
  </si>
  <si>
    <t>Стоимость - 36 700,00 руб.</t>
  </si>
  <si>
    <t>Затраты на одну услугу – ((36 700,00 руб. * 15% износа) /(494 часов годовой нормы/4 часов) = 44,57 руб.</t>
  </si>
  <si>
    <t>Затраты на одну услугу – ((40 000,00 руб. * 15% износа) /(494 часов годовой нормы/4 часов) = 97,17 руб.</t>
  </si>
  <si>
    <t>Затраты на одну услугу – ((1 570,00 руб. * 15% износа) /(494 часов годовой нормы/4 часов) = 1,91 руб.</t>
  </si>
  <si>
    <t>Затраты на одну услугу – ((8 000,00 руб. * 15% износа) /(494 часов годовой нормы/4 часов) = 9,72 руб.</t>
  </si>
  <si>
    <t>Затраты на одну услугу – ((10 220,00 руб. * 15% износа) /(494 часов годовой нормы/4 часов) = 12,42 руб.</t>
  </si>
  <si>
    <t xml:space="preserve">Стоимость платной услуги за час 
стр. 7 = стр. 6 /4 кол-во часов в месяц
</t>
  </si>
  <si>
    <t>Количество часов в месяц: 4 академических часов.</t>
  </si>
  <si>
    <t xml:space="preserve">Экономическое обоснование расчета стоимости платной дополнительной общеобразовательной программы «Речь на кончиках пальцев» </t>
  </si>
  <si>
    <t xml:space="preserve">                           При расчете стоимости тарифа на платную услугу «Речь на кончиках пальцев»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</si>
  <si>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Расчет стоимости одного занятия  «Речь на кончиках пальцев»  на 1 ребенка:</t>
  </si>
  <si>
    <t xml:space="preserve">                           При расчете стоимости тарифа на платную услугу «Увлекательный английский»  в Муниципальном автономном дошкольном образовательном учреждении «Центр развития ребёнка – детский сад»  включены: прямые расходы на оплату труда (в т.ч. начисления на оплату труда), затраты на материальные запасы и амортизацию основных средств, непосредственно связанных с предоставлением услуги и косвенные расходы (ст. 318 НК РФ).</t>
  </si>
  <si>
    <t>Интерактивная доска</t>
  </si>
  <si>
    <t>Стоимость - 45 195,00 руб.</t>
  </si>
  <si>
    <t>Затраты на одну услугу – ((45 195,00 руб. * 15% износа) /(494 часов годовой нормы/4 часов) = 54,89 руб.</t>
  </si>
  <si>
    <t>Учитель-логопед (1 чел.)</t>
  </si>
  <si>
    <t>Альбом для рисования</t>
  </si>
  <si>
    <t>шт</t>
  </si>
  <si>
    <t>Карандаши цветные</t>
  </si>
  <si>
    <t>Цветная бумага</t>
  </si>
  <si>
    <t>Белый картон</t>
  </si>
  <si>
    <t>Средний должностной оклад в месяц (23 698 руб. +  15% уральский кфт) (руб.)</t>
  </si>
  <si>
    <t xml:space="preserve"> в муниципальном автономном дошкольном образовательном учреждении «Центр развития ребёнка – детский сад»  на 01 сентября 2025 года</t>
  </si>
  <si>
    <t>Средний должностной оклад в месяц (23698 руб. +  15% уральский кфт) (руб.)</t>
  </si>
  <si>
    <t>Средний должностной оклад в месяц (24 376 руб. +  15% уральский кфт) (руб.)</t>
  </si>
  <si>
    <t xml:space="preserve">Годовой фонд оплаты труда персонала (административно-управленческого, хозяйственно-обслуживающего персонала и иного, не занятого непосредственно в оказании платной услуги (работы) с учетом начислений на оплату труда
(руб.)                                    
</t>
  </si>
  <si>
    <t xml:space="preserve"> в муниципальном автономном дошкольном образовательном учреждении «Центр развития ребёнка – детский сад»  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</si>
</sst>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5" fillId="0" borderId="0" xfId="0" applyFont="1" applyBorder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3" fontId="5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5" fillId="0" borderId="0" xfId="0" applyNumberFormat="1" applyFont="1"/>
    <xf numFmtId="2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3" borderId="2" xfId="0" applyNumberFormat="1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73" workbookViewId="0">
      <selection activeCell="H9" sqref="H9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9" width="13.5703125" style="2" bestFit="1" customWidth="1"/>
    <col min="10" max="13" width="9.140625" style="2"/>
  </cols>
  <sheetData>
    <row r="1" spans="1:7" ht="15.75" customHeight="1" x14ac:dyDescent="0.25">
      <c r="A1" s="83" t="s">
        <v>73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126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20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6"/>
      <c r="B10" s="6"/>
      <c r="C10" s="6"/>
      <c r="D10" s="6"/>
      <c r="E10" s="6"/>
      <c r="F10" s="6"/>
      <c r="G10" s="3"/>
    </row>
    <row r="11" spans="1:7" ht="51" x14ac:dyDescent="0.25">
      <c r="B11" s="7" t="s">
        <v>1</v>
      </c>
      <c r="C11" s="7" t="s">
        <v>136</v>
      </c>
      <c r="D11" s="8" t="s">
        <v>2</v>
      </c>
      <c r="E11" s="8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ht="31.5" customHeight="1" x14ac:dyDescent="0.25">
      <c r="B13" s="41" t="s">
        <v>42</v>
      </c>
      <c r="C13" s="20">
        <f>(23698+5468)*1.15</f>
        <v>33540.899999999994</v>
      </c>
      <c r="D13" s="11" t="s">
        <v>4</v>
      </c>
      <c r="E13" s="10">
        <v>8</v>
      </c>
      <c r="F13" s="33">
        <f>(C13/72)*E13</f>
        <v>3726.766666666666</v>
      </c>
    </row>
    <row r="14" spans="1:7" ht="28.5" customHeight="1" x14ac:dyDescent="0.25">
      <c r="B14" s="41" t="s">
        <v>5</v>
      </c>
      <c r="C14" s="13"/>
      <c r="D14" s="13"/>
      <c r="E14" s="13"/>
      <c r="F14" s="33">
        <f>F13*30.2%</f>
        <v>1125.4835333333331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4852.2501999999986</v>
      </c>
    </row>
    <row r="16" spans="1:7" ht="15" customHeight="1" x14ac:dyDescent="0.25">
      <c r="A16" s="6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7" t="s">
        <v>8</v>
      </c>
      <c r="C18" s="8" t="s">
        <v>21</v>
      </c>
      <c r="D18" s="8" t="s">
        <v>10</v>
      </c>
      <c r="E18" s="8" t="s">
        <v>22</v>
      </c>
      <c r="F18" s="8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 t="s">
        <v>87</v>
      </c>
      <c r="C20" s="47" t="s">
        <v>45</v>
      </c>
      <c r="D20" s="47">
        <v>1</v>
      </c>
      <c r="E20" s="48">
        <v>450</v>
      </c>
      <c r="F20" s="43">
        <f t="shared" ref="F20:F24" si="0">D20*E20</f>
        <v>450</v>
      </c>
    </row>
    <row r="21" spans="1:7" x14ac:dyDescent="0.25">
      <c r="B21" s="44" t="s">
        <v>50</v>
      </c>
      <c r="C21" s="45" t="s">
        <v>46</v>
      </c>
      <c r="D21" s="45">
        <v>5</v>
      </c>
      <c r="E21" s="46">
        <v>155</v>
      </c>
      <c r="F21" s="43">
        <f t="shared" si="0"/>
        <v>775</v>
      </c>
    </row>
    <row r="22" spans="1:7" x14ac:dyDescent="0.25">
      <c r="B22" s="44" t="s">
        <v>44</v>
      </c>
      <c r="C22" s="45" t="s">
        <v>46</v>
      </c>
      <c r="D22" s="45">
        <v>10</v>
      </c>
      <c r="E22" s="46">
        <v>34.29</v>
      </c>
      <c r="F22" s="43">
        <f t="shared" si="0"/>
        <v>342.9</v>
      </c>
    </row>
    <row r="23" spans="1:7" x14ac:dyDescent="0.25">
      <c r="B23" s="44" t="s">
        <v>51</v>
      </c>
      <c r="C23" s="45" t="s">
        <v>46</v>
      </c>
      <c r="D23" s="45">
        <v>5</v>
      </c>
      <c r="E23" s="46">
        <v>140.41999999999999</v>
      </c>
      <c r="F23" s="43">
        <f t="shared" si="0"/>
        <v>702.09999999999991</v>
      </c>
    </row>
    <row r="24" spans="1:7" x14ac:dyDescent="0.25">
      <c r="B24" s="44" t="s">
        <v>52</v>
      </c>
      <c r="C24" s="45" t="s">
        <v>46</v>
      </c>
      <c r="D24" s="45">
        <v>10</v>
      </c>
      <c r="E24" s="46">
        <v>60</v>
      </c>
      <c r="F24" s="43">
        <f t="shared" si="0"/>
        <v>600</v>
      </c>
    </row>
    <row r="25" spans="1:7" x14ac:dyDescent="0.25">
      <c r="B25" s="44" t="s">
        <v>85</v>
      </c>
      <c r="C25" s="45" t="s">
        <v>84</v>
      </c>
      <c r="D25" s="45">
        <v>5</v>
      </c>
      <c r="E25" s="46">
        <v>522.74</v>
      </c>
      <c r="F25" s="43">
        <f t="shared" ref="F25" si="1">D25*E25</f>
        <v>2613.6999999999998</v>
      </c>
    </row>
    <row r="26" spans="1:7" ht="24" customHeight="1" x14ac:dyDescent="0.25">
      <c r="B26" s="7" t="s">
        <v>11</v>
      </c>
      <c r="C26" s="22"/>
      <c r="D26" s="22"/>
      <c r="E26" s="22"/>
      <c r="F26" s="17">
        <f>SUM(F20:F25)</f>
        <v>5483.7</v>
      </c>
    </row>
    <row r="27" spans="1:7" x14ac:dyDescent="0.25">
      <c r="A27" s="6"/>
    </row>
    <row r="28" spans="1:7" ht="28.5" customHeight="1" x14ac:dyDescent="0.25">
      <c r="A28" s="70" t="s">
        <v>12</v>
      </c>
      <c r="B28" s="70"/>
      <c r="C28" s="70"/>
      <c r="D28" s="70"/>
      <c r="E28" s="70"/>
      <c r="F28" s="70"/>
      <c r="G28" s="40"/>
    </row>
    <row r="29" spans="1:7" x14ac:dyDescent="0.25">
      <c r="A29" s="4"/>
    </row>
    <row r="30" spans="1:7" ht="94.5" customHeight="1" x14ac:dyDescent="0.25">
      <c r="A30" s="72" t="s">
        <v>39</v>
      </c>
      <c r="B30" s="73"/>
      <c r="C30" s="23" t="s">
        <v>9</v>
      </c>
      <c r="D30" s="23" t="s">
        <v>10</v>
      </c>
      <c r="E30" s="23" t="s">
        <v>40</v>
      </c>
      <c r="F30" s="23" t="s">
        <v>23</v>
      </c>
    </row>
    <row r="31" spans="1:7" x14ac:dyDescent="0.25">
      <c r="A31" s="74">
        <v>1</v>
      </c>
      <c r="B31" s="75"/>
      <c r="C31" s="19">
        <v>2</v>
      </c>
      <c r="D31" s="19">
        <v>3</v>
      </c>
      <c r="E31" s="19">
        <v>4</v>
      </c>
      <c r="F31" s="19">
        <v>5</v>
      </c>
    </row>
    <row r="32" spans="1:7" x14ac:dyDescent="0.25">
      <c r="A32" s="76" t="s">
        <v>47</v>
      </c>
      <c r="B32" s="77"/>
      <c r="C32" s="18" t="s">
        <v>41</v>
      </c>
      <c r="D32" s="24">
        <v>8</v>
      </c>
      <c r="E32" s="21">
        <f t="shared" ref="E32:E36" si="2">F32/D32</f>
        <v>12.14625</v>
      </c>
      <c r="F32" s="21">
        <f>C40</f>
        <v>97.17</v>
      </c>
    </row>
    <row r="33" spans="1:6" ht="26.25" customHeight="1" x14ac:dyDescent="0.25">
      <c r="A33" s="76" t="str">
        <f>B43</f>
        <v>МФУ HP LJ V1132MFP (принтер/копир/сканер)</v>
      </c>
      <c r="B33" s="77"/>
      <c r="C33" s="18" t="s">
        <v>41</v>
      </c>
      <c r="D33" s="24">
        <v>8</v>
      </c>
      <c r="E33" s="21">
        <f t="shared" si="2"/>
        <v>2.5812499999999998</v>
      </c>
      <c r="F33" s="21">
        <f>C43</f>
        <v>20.65</v>
      </c>
    </row>
    <row r="34" spans="1:6" x14ac:dyDescent="0.25">
      <c r="A34" s="76" t="s">
        <v>74</v>
      </c>
      <c r="B34" s="77"/>
      <c r="C34" s="18" t="s">
        <v>41</v>
      </c>
      <c r="D34" s="24">
        <v>8</v>
      </c>
      <c r="E34" s="21">
        <f t="shared" si="2"/>
        <v>1.72</v>
      </c>
      <c r="F34" s="21">
        <f>C46</f>
        <v>13.76</v>
      </c>
    </row>
    <row r="35" spans="1:6" x14ac:dyDescent="0.25">
      <c r="A35" s="76" t="str">
        <f>B49</f>
        <v xml:space="preserve">Мольберт двухсторонний  </v>
      </c>
      <c r="B35" s="77"/>
      <c r="C35" s="18" t="s">
        <v>41</v>
      </c>
      <c r="D35" s="24">
        <v>8</v>
      </c>
      <c r="E35" s="21">
        <f t="shared" si="2"/>
        <v>0.47625000000000001</v>
      </c>
      <c r="F35" s="21">
        <f>C49</f>
        <v>3.81</v>
      </c>
    </row>
    <row r="36" spans="1:6" x14ac:dyDescent="0.25">
      <c r="A36" s="76" t="str">
        <f>B52</f>
        <v>Стол растущий</v>
      </c>
      <c r="B36" s="77"/>
      <c r="C36" s="18" t="s">
        <v>41</v>
      </c>
      <c r="D36" s="24">
        <v>8</v>
      </c>
      <c r="E36" s="21">
        <f t="shared" si="2"/>
        <v>2.42875</v>
      </c>
      <c r="F36" s="21">
        <f>C52</f>
        <v>19.43</v>
      </c>
    </row>
    <row r="37" spans="1:6" x14ac:dyDescent="0.25">
      <c r="A37" s="76" t="str">
        <f>B55</f>
        <v>Стул детский Дошколенок</v>
      </c>
      <c r="B37" s="77"/>
      <c r="C37" s="18" t="s">
        <v>41</v>
      </c>
      <c r="D37" s="24">
        <v>8</v>
      </c>
      <c r="E37" s="21">
        <f t="shared" ref="E37" si="3">F37/D37</f>
        <v>3.1037499999999998</v>
      </c>
      <c r="F37" s="21">
        <f>C55</f>
        <v>24.83</v>
      </c>
    </row>
    <row r="38" spans="1:6" x14ac:dyDescent="0.25">
      <c r="A38" s="72" t="s">
        <v>11</v>
      </c>
      <c r="B38" s="73"/>
      <c r="C38" s="18"/>
      <c r="D38" s="18"/>
      <c r="E38" s="19"/>
      <c r="F38" s="36">
        <f>SUM(F32:F37)</f>
        <v>179.64999999999998</v>
      </c>
    </row>
    <row r="39" spans="1:6" x14ac:dyDescent="0.25">
      <c r="A39" s="4"/>
    </row>
    <row r="40" spans="1:6" x14ac:dyDescent="0.25">
      <c r="A40" s="3">
        <v>1</v>
      </c>
      <c r="B40" s="37" t="s">
        <v>48</v>
      </c>
      <c r="C40" s="38">
        <v>97.17</v>
      </c>
    </row>
    <row r="41" spans="1:6" x14ac:dyDescent="0.25">
      <c r="A41" s="4"/>
      <c r="B41" s="2" t="s">
        <v>77</v>
      </c>
    </row>
    <row r="42" spans="1:6" x14ac:dyDescent="0.25">
      <c r="A42" s="4"/>
      <c r="B42" s="71" t="s">
        <v>78</v>
      </c>
      <c r="C42" s="71"/>
      <c r="D42" s="71"/>
      <c r="E42" s="71"/>
      <c r="F42" s="71"/>
    </row>
    <row r="43" spans="1:6" ht="26.25" x14ac:dyDescent="0.25">
      <c r="A43" s="3">
        <v>2</v>
      </c>
      <c r="B43" s="39" t="s">
        <v>53</v>
      </c>
      <c r="C43" s="38">
        <v>20.65</v>
      </c>
    </row>
    <row r="44" spans="1:6" x14ac:dyDescent="0.25">
      <c r="A44" s="4"/>
      <c r="B44" s="2" t="s">
        <v>54</v>
      </c>
    </row>
    <row r="45" spans="1:6" x14ac:dyDescent="0.25">
      <c r="A45" s="4"/>
      <c r="B45" s="71" t="s">
        <v>55</v>
      </c>
      <c r="C45" s="71"/>
      <c r="D45" s="71"/>
      <c r="E45" s="71"/>
      <c r="F45" s="71"/>
    </row>
    <row r="46" spans="1:6" x14ac:dyDescent="0.25">
      <c r="A46" s="3">
        <v>3</v>
      </c>
      <c r="B46" s="39" t="s">
        <v>57</v>
      </c>
      <c r="C46" s="38">
        <v>13.76</v>
      </c>
    </row>
    <row r="47" spans="1:6" x14ac:dyDescent="0.25">
      <c r="A47" s="4"/>
      <c r="B47" s="2" t="s">
        <v>75</v>
      </c>
    </row>
    <row r="48" spans="1:6" x14ac:dyDescent="0.25">
      <c r="A48" s="4"/>
      <c r="B48" s="71" t="s">
        <v>76</v>
      </c>
      <c r="C48" s="71"/>
      <c r="D48" s="71"/>
      <c r="E48" s="71"/>
      <c r="F48" s="71"/>
    </row>
    <row r="49" spans="1:7" x14ac:dyDescent="0.25">
      <c r="A49" s="3">
        <v>4</v>
      </c>
      <c r="B49" s="63" t="s">
        <v>79</v>
      </c>
      <c r="C49" s="63">
        <v>3.81</v>
      </c>
      <c r="D49" s="62"/>
      <c r="E49" s="62"/>
      <c r="F49" s="62"/>
    </row>
    <row r="50" spans="1:7" x14ac:dyDescent="0.25">
      <c r="A50" s="4"/>
      <c r="B50" s="2" t="s">
        <v>80</v>
      </c>
    </row>
    <row r="51" spans="1:7" x14ac:dyDescent="0.25">
      <c r="A51" s="4"/>
      <c r="B51" s="71" t="s">
        <v>81</v>
      </c>
      <c r="C51" s="71"/>
      <c r="D51" s="71"/>
      <c r="E51" s="71"/>
      <c r="F51" s="71"/>
      <c r="G51" s="64"/>
    </row>
    <row r="52" spans="1:7" x14ac:dyDescent="0.25">
      <c r="A52" s="3">
        <v>5</v>
      </c>
      <c r="B52" s="63" t="s">
        <v>82</v>
      </c>
      <c r="C52" s="63">
        <v>19.43</v>
      </c>
      <c r="D52" s="62"/>
      <c r="E52" s="62"/>
      <c r="F52" s="62"/>
    </row>
    <row r="53" spans="1:7" x14ac:dyDescent="0.25">
      <c r="A53" s="4"/>
      <c r="B53" s="2" t="s">
        <v>86</v>
      </c>
    </row>
    <row r="54" spans="1:7" x14ac:dyDescent="0.25">
      <c r="A54" s="4"/>
      <c r="B54" s="71" t="s">
        <v>112</v>
      </c>
      <c r="C54" s="71"/>
      <c r="D54" s="71"/>
      <c r="E54" s="71"/>
      <c r="F54" s="71"/>
    </row>
    <row r="55" spans="1:7" x14ac:dyDescent="0.25">
      <c r="A55" s="3">
        <v>6</v>
      </c>
      <c r="B55" s="63" t="s">
        <v>83</v>
      </c>
      <c r="C55" s="63">
        <v>24.83</v>
      </c>
      <c r="D55" s="62"/>
      <c r="E55" s="62"/>
      <c r="F55" s="62"/>
    </row>
    <row r="56" spans="1:7" x14ac:dyDescent="0.25">
      <c r="A56" s="4"/>
      <c r="B56" s="2" t="s">
        <v>113</v>
      </c>
    </row>
    <row r="57" spans="1:7" x14ac:dyDescent="0.25">
      <c r="A57" s="4"/>
      <c r="B57" s="71" t="s">
        <v>114</v>
      </c>
      <c r="C57" s="71"/>
      <c r="D57" s="71"/>
      <c r="E57" s="71"/>
      <c r="F57" s="71"/>
    </row>
    <row r="58" spans="1:7" x14ac:dyDescent="0.25">
      <c r="A58" s="4"/>
      <c r="B58" s="62"/>
      <c r="C58" s="62"/>
      <c r="D58" s="62"/>
      <c r="E58" s="62"/>
      <c r="F58" s="62"/>
    </row>
    <row r="59" spans="1:7" ht="18.75" x14ac:dyDescent="0.25">
      <c r="A59" s="90" t="s">
        <v>32</v>
      </c>
      <c r="B59" s="90"/>
      <c r="C59" s="90"/>
      <c r="D59" s="90"/>
      <c r="E59" s="90"/>
      <c r="F59" s="90"/>
    </row>
    <row r="60" spans="1:7" ht="27" customHeight="1" x14ac:dyDescent="0.25">
      <c r="B60" s="3" t="s">
        <v>13</v>
      </c>
    </row>
    <row r="61" spans="1:7" ht="30.75" customHeight="1" x14ac:dyDescent="0.25">
      <c r="A61" s="10" t="s">
        <v>19</v>
      </c>
      <c r="B61" s="86" t="s">
        <v>14</v>
      </c>
      <c r="C61" s="87"/>
      <c r="D61" s="87"/>
      <c r="E61" s="88"/>
      <c r="F61" s="25" t="s">
        <v>15</v>
      </c>
    </row>
    <row r="62" spans="1:7" ht="49.5" customHeight="1" x14ac:dyDescent="0.25">
      <c r="A62" s="10">
        <v>1</v>
      </c>
      <c r="B62" s="76" t="s">
        <v>25</v>
      </c>
      <c r="C62" s="89"/>
      <c r="D62" s="89"/>
      <c r="E62" s="77"/>
      <c r="F62" s="26">
        <v>8040178.4000000004</v>
      </c>
      <c r="G62" s="27"/>
    </row>
    <row r="63" spans="1:7" ht="39.75" customHeight="1" x14ac:dyDescent="0.25">
      <c r="A63" s="10">
        <v>2</v>
      </c>
      <c r="B63" s="76" t="s">
        <v>26</v>
      </c>
      <c r="C63" s="89"/>
      <c r="D63" s="89"/>
      <c r="E63" s="77"/>
      <c r="F63" s="28">
        <v>10247691.66</v>
      </c>
      <c r="G63" s="27"/>
    </row>
    <row r="64" spans="1:7" ht="41.25" customHeight="1" x14ac:dyDescent="0.25">
      <c r="A64" s="10">
        <v>3</v>
      </c>
      <c r="B64" s="76" t="s">
        <v>24</v>
      </c>
      <c r="C64" s="89"/>
      <c r="D64" s="89"/>
      <c r="E64" s="77"/>
      <c r="F64" s="28">
        <v>1389304.72</v>
      </c>
      <c r="G64" s="27"/>
    </row>
    <row r="65" spans="1:13" ht="41.25" customHeight="1" x14ac:dyDescent="0.25">
      <c r="A65" s="10">
        <v>4</v>
      </c>
      <c r="B65" s="76" t="s">
        <v>27</v>
      </c>
      <c r="C65" s="89"/>
      <c r="D65" s="89"/>
      <c r="E65" s="77"/>
      <c r="F65" s="42">
        <f>F62+F63+F64</f>
        <v>19677174.780000001</v>
      </c>
      <c r="G65" s="27"/>
      <c r="H65" s="49"/>
    </row>
    <row r="66" spans="1:13" ht="24.75" customHeight="1" x14ac:dyDescent="0.25">
      <c r="A66" s="10">
        <v>5</v>
      </c>
      <c r="B66" s="76" t="s">
        <v>28</v>
      </c>
      <c r="C66" s="89"/>
      <c r="D66" s="89"/>
      <c r="E66" s="77"/>
      <c r="F66" s="26">
        <v>64308591.219999999</v>
      </c>
      <c r="G66" s="30"/>
      <c r="H66" s="49"/>
      <c r="I66" s="49"/>
    </row>
    <row r="67" spans="1:13" ht="26.25" customHeight="1" x14ac:dyDescent="0.25">
      <c r="A67" s="10">
        <v>6</v>
      </c>
      <c r="B67" s="76" t="s">
        <v>29</v>
      </c>
      <c r="C67" s="89"/>
      <c r="D67" s="89"/>
      <c r="E67" s="77"/>
      <c r="F67" s="42">
        <f>F65/F66</f>
        <v>0.30598049819944417</v>
      </c>
      <c r="G67" s="27"/>
    </row>
    <row r="68" spans="1:13" x14ac:dyDescent="0.25">
      <c r="A68" s="3"/>
      <c r="G68" s="31"/>
    </row>
    <row r="69" spans="1:13" x14ac:dyDescent="0.25">
      <c r="A69" s="4"/>
      <c r="G69" s="31"/>
    </row>
    <row r="70" spans="1:13" ht="22.5" customHeight="1" x14ac:dyDescent="0.25">
      <c r="A70" s="85" t="s">
        <v>72</v>
      </c>
      <c r="B70" s="85"/>
      <c r="C70" s="85"/>
      <c r="D70" s="85"/>
      <c r="E70" s="85"/>
      <c r="G70" s="31"/>
    </row>
    <row r="71" spans="1:13" x14ac:dyDescent="0.25">
      <c r="A71" s="6"/>
      <c r="G71" s="31"/>
    </row>
    <row r="72" spans="1:13" s="1" customFormat="1" ht="22.5" customHeight="1" x14ac:dyDescent="0.25">
      <c r="A72" s="8" t="s">
        <v>19</v>
      </c>
      <c r="B72" s="82" t="s">
        <v>16</v>
      </c>
      <c r="C72" s="82"/>
      <c r="D72" s="82"/>
      <c r="E72" s="8" t="s">
        <v>17</v>
      </c>
      <c r="F72" s="32"/>
      <c r="G72" s="32"/>
      <c r="H72" s="32"/>
      <c r="I72" s="32"/>
      <c r="J72" s="32"/>
      <c r="K72" s="32"/>
      <c r="L72" s="32"/>
      <c r="M72" s="32"/>
    </row>
    <row r="73" spans="1:13" ht="36.75" customHeight="1" x14ac:dyDescent="0.25">
      <c r="A73" s="10">
        <v>1</v>
      </c>
      <c r="B73" s="81" t="s">
        <v>33</v>
      </c>
      <c r="C73" s="81"/>
      <c r="D73" s="81"/>
      <c r="E73" s="20">
        <f>F15</f>
        <v>4852.2501999999986</v>
      </c>
    </row>
    <row r="74" spans="1:13" ht="36" customHeight="1" x14ac:dyDescent="0.25">
      <c r="A74" s="10">
        <v>2</v>
      </c>
      <c r="B74" s="81" t="s">
        <v>34</v>
      </c>
      <c r="C74" s="81"/>
      <c r="D74" s="81"/>
      <c r="E74" s="20">
        <f>F26</f>
        <v>5483.7</v>
      </c>
    </row>
    <row r="75" spans="1:13" ht="36" customHeight="1" x14ac:dyDescent="0.25">
      <c r="A75" s="10">
        <v>3</v>
      </c>
      <c r="B75" s="81" t="s">
        <v>35</v>
      </c>
      <c r="C75" s="81"/>
      <c r="D75" s="81"/>
      <c r="E75" s="11">
        <f>F38</f>
        <v>179.64999999999998</v>
      </c>
    </row>
    <row r="76" spans="1:13" ht="29.25" customHeight="1" x14ac:dyDescent="0.25">
      <c r="A76" s="10">
        <v>4</v>
      </c>
      <c r="B76" s="81" t="s">
        <v>36</v>
      </c>
      <c r="C76" s="81"/>
      <c r="D76" s="81"/>
      <c r="E76" s="20">
        <f>F67*E73</f>
        <v>1484.6939335843522</v>
      </c>
    </row>
    <row r="77" spans="1:13" ht="39.75" customHeight="1" x14ac:dyDescent="0.25">
      <c r="A77" s="10">
        <v>5</v>
      </c>
      <c r="B77" s="81" t="s">
        <v>37</v>
      </c>
      <c r="C77" s="81"/>
      <c r="D77" s="81"/>
      <c r="E77" s="20">
        <f>E76+E75+E74+E73</f>
        <v>12000.29413358435</v>
      </c>
    </row>
    <row r="78" spans="1:13" ht="45" customHeight="1" x14ac:dyDescent="0.25">
      <c r="A78" s="10">
        <v>6</v>
      </c>
      <c r="B78" s="78" t="s">
        <v>38</v>
      </c>
      <c r="C78" s="79"/>
      <c r="D78" s="80"/>
      <c r="E78" s="33">
        <f>E77/10</f>
        <v>1200.029413358435</v>
      </c>
    </row>
    <row r="79" spans="1:13" ht="36.75" customHeight="1" x14ac:dyDescent="0.25">
      <c r="A79" s="10">
        <v>7</v>
      </c>
      <c r="B79" s="81" t="s">
        <v>43</v>
      </c>
      <c r="C79" s="81"/>
      <c r="D79" s="81"/>
      <c r="E79" s="34">
        <f>E78/8</f>
        <v>150.00367666980438</v>
      </c>
      <c r="F79" s="35"/>
    </row>
  </sheetData>
  <mergeCells count="39">
    <mergeCell ref="B48:F48"/>
    <mergeCell ref="B51:F51"/>
    <mergeCell ref="A35:B35"/>
    <mergeCell ref="B54:F54"/>
    <mergeCell ref="A36:B36"/>
    <mergeCell ref="A1:G1"/>
    <mergeCell ref="A2:G2"/>
    <mergeCell ref="A3:G3"/>
    <mergeCell ref="A70:E70"/>
    <mergeCell ref="B61:E61"/>
    <mergeCell ref="B62:E62"/>
    <mergeCell ref="B63:E63"/>
    <mergeCell ref="B64:E64"/>
    <mergeCell ref="B65:E65"/>
    <mergeCell ref="B66:E66"/>
    <mergeCell ref="B67:E67"/>
    <mergeCell ref="C8:E8"/>
    <mergeCell ref="A9:F9"/>
    <mergeCell ref="A17:F17"/>
    <mergeCell ref="A59:F59"/>
    <mergeCell ref="B57:F57"/>
    <mergeCell ref="B78:D78"/>
    <mergeCell ref="B79:D79"/>
    <mergeCell ref="B72:D72"/>
    <mergeCell ref="B73:D73"/>
    <mergeCell ref="B74:D74"/>
    <mergeCell ref="B75:D75"/>
    <mergeCell ref="B76:D76"/>
    <mergeCell ref="B77:D77"/>
    <mergeCell ref="A28:F28"/>
    <mergeCell ref="B42:F42"/>
    <mergeCell ref="B45:F45"/>
    <mergeCell ref="A38:B38"/>
    <mergeCell ref="A30:B30"/>
    <mergeCell ref="A31:B31"/>
    <mergeCell ref="A32:B32"/>
    <mergeCell ref="A33:B33"/>
    <mergeCell ref="A34:B34"/>
    <mergeCell ref="A37:B37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52" workbookViewId="0">
      <selection activeCell="F11" sqref="F11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ht="15.75" customHeight="1" x14ac:dyDescent="0.25">
      <c r="A1" s="83" t="s">
        <v>88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89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20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50"/>
      <c r="B10" s="50"/>
      <c r="C10" s="50"/>
      <c r="D10" s="50"/>
      <c r="E10" s="50"/>
      <c r="F10" s="50"/>
      <c r="G10" s="3"/>
    </row>
    <row r="11" spans="1:7" ht="51" x14ac:dyDescent="0.25">
      <c r="B11" s="7" t="s">
        <v>1</v>
      </c>
      <c r="C11" s="7" t="s">
        <v>136</v>
      </c>
      <c r="D11" s="52" t="s">
        <v>2</v>
      </c>
      <c r="E11" s="52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ht="31.5" customHeight="1" x14ac:dyDescent="0.25">
      <c r="B13" s="51" t="s">
        <v>42</v>
      </c>
      <c r="C13" s="20">
        <f>(23698+12620)*1.15</f>
        <v>41765.699999999997</v>
      </c>
      <c r="D13" s="11" t="s">
        <v>4</v>
      </c>
      <c r="E13" s="10">
        <v>8</v>
      </c>
      <c r="F13" s="12">
        <f>(C13/72)*E13</f>
        <v>4640.6333333333332</v>
      </c>
    </row>
    <row r="14" spans="1:7" ht="28.5" customHeight="1" x14ac:dyDescent="0.25">
      <c r="B14" s="51" t="s">
        <v>5</v>
      </c>
      <c r="C14" s="13"/>
      <c r="D14" s="13"/>
      <c r="E14" s="13"/>
      <c r="F14" s="12">
        <f>F13*30.2%</f>
        <v>1401.4712666666667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6042.1045999999997</v>
      </c>
    </row>
    <row r="16" spans="1:7" ht="15" customHeight="1" x14ac:dyDescent="0.25">
      <c r="A16" s="50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52" t="s">
        <v>8</v>
      </c>
      <c r="C18" s="52" t="s">
        <v>21</v>
      </c>
      <c r="D18" s="52" t="s">
        <v>10</v>
      </c>
      <c r="E18" s="52" t="s">
        <v>22</v>
      </c>
      <c r="F18" s="52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/>
      <c r="C20" s="47"/>
      <c r="D20" s="47"/>
      <c r="E20" s="48"/>
      <c r="F20" s="43">
        <f t="shared" ref="F20:F24" si="0">D20*E20</f>
        <v>0</v>
      </c>
    </row>
    <row r="21" spans="1:7" x14ac:dyDescent="0.25">
      <c r="B21" s="44"/>
      <c r="C21" s="45"/>
      <c r="D21" s="45"/>
      <c r="E21" s="46"/>
      <c r="F21" s="43">
        <f t="shared" si="0"/>
        <v>0</v>
      </c>
    </row>
    <row r="22" spans="1:7" x14ac:dyDescent="0.25">
      <c r="B22" s="44"/>
      <c r="C22" s="45"/>
      <c r="D22" s="45"/>
      <c r="E22" s="46"/>
      <c r="F22" s="43">
        <f t="shared" si="0"/>
        <v>0</v>
      </c>
    </row>
    <row r="23" spans="1:7" x14ac:dyDescent="0.25">
      <c r="B23" s="44"/>
      <c r="C23" s="45"/>
      <c r="D23" s="45"/>
      <c r="E23" s="46"/>
      <c r="F23" s="43">
        <f t="shared" si="0"/>
        <v>0</v>
      </c>
    </row>
    <row r="24" spans="1:7" x14ac:dyDescent="0.25">
      <c r="B24" s="44"/>
      <c r="C24" s="45"/>
      <c r="D24" s="45"/>
      <c r="E24" s="46"/>
      <c r="F24" s="43">
        <f t="shared" si="0"/>
        <v>0</v>
      </c>
    </row>
    <row r="25" spans="1:7" ht="24" customHeight="1" x14ac:dyDescent="0.25">
      <c r="B25" s="7" t="s">
        <v>11</v>
      </c>
      <c r="C25" s="22"/>
      <c r="D25" s="22"/>
      <c r="E25" s="22"/>
      <c r="F25" s="17">
        <f>SUM(F20:F24)</f>
        <v>0</v>
      </c>
    </row>
    <row r="26" spans="1:7" x14ac:dyDescent="0.25">
      <c r="A26" s="50"/>
    </row>
    <row r="27" spans="1:7" ht="28.5" customHeight="1" x14ac:dyDescent="0.25">
      <c r="A27" s="70" t="s">
        <v>12</v>
      </c>
      <c r="B27" s="70"/>
      <c r="C27" s="70"/>
      <c r="D27" s="70"/>
      <c r="E27" s="70"/>
      <c r="F27" s="70"/>
      <c r="G27" s="40"/>
    </row>
    <row r="28" spans="1:7" x14ac:dyDescent="0.25">
      <c r="A28" s="4"/>
    </row>
    <row r="29" spans="1:7" ht="94.5" customHeight="1" x14ac:dyDescent="0.25">
      <c r="A29" s="72" t="s">
        <v>39</v>
      </c>
      <c r="B29" s="73"/>
      <c r="C29" s="23" t="s">
        <v>9</v>
      </c>
      <c r="D29" s="23" t="s">
        <v>10</v>
      </c>
      <c r="E29" s="23" t="s">
        <v>40</v>
      </c>
      <c r="F29" s="23" t="s">
        <v>23</v>
      </c>
    </row>
    <row r="30" spans="1:7" x14ac:dyDescent="0.25">
      <c r="A30" s="74">
        <v>1</v>
      </c>
      <c r="B30" s="75"/>
      <c r="C30" s="19">
        <v>2</v>
      </c>
      <c r="D30" s="19">
        <v>3</v>
      </c>
      <c r="E30" s="19">
        <v>4</v>
      </c>
      <c r="F30" s="19">
        <v>5</v>
      </c>
    </row>
    <row r="31" spans="1:7" x14ac:dyDescent="0.25">
      <c r="A31" s="76" t="s">
        <v>47</v>
      </c>
      <c r="B31" s="77"/>
      <c r="C31" s="18" t="s">
        <v>41</v>
      </c>
      <c r="D31" s="24">
        <v>8</v>
      </c>
      <c r="E31" s="21">
        <f>F31/D31</f>
        <v>6.0449999999999999</v>
      </c>
      <c r="F31" s="21">
        <f>C35</f>
        <v>48.36</v>
      </c>
    </row>
    <row r="32" spans="1:7" x14ac:dyDescent="0.25">
      <c r="A32" s="76" t="str">
        <f>B38</f>
        <v>Синтезатор Casio</v>
      </c>
      <c r="B32" s="77"/>
      <c r="C32" s="18" t="s">
        <v>41</v>
      </c>
      <c r="D32" s="24">
        <v>8</v>
      </c>
      <c r="E32" s="21">
        <f t="shared" ref="E32" si="1">F32/D32</f>
        <v>7.5912499999999996</v>
      </c>
      <c r="F32" s="21">
        <f>C38</f>
        <v>60.73</v>
      </c>
    </row>
    <row r="33" spans="1:7" x14ac:dyDescent="0.25">
      <c r="A33" s="72" t="s">
        <v>11</v>
      </c>
      <c r="B33" s="73"/>
      <c r="C33" s="18"/>
      <c r="D33" s="18"/>
      <c r="E33" s="19"/>
      <c r="F33" s="36">
        <f>SUM(F31:F32)</f>
        <v>109.09</v>
      </c>
    </row>
    <row r="34" spans="1:7" x14ac:dyDescent="0.25">
      <c r="A34" s="4"/>
    </row>
    <row r="35" spans="1:7" x14ac:dyDescent="0.25">
      <c r="A35" s="3">
        <v>1</v>
      </c>
      <c r="B35" s="37" t="s">
        <v>57</v>
      </c>
      <c r="C35" s="38">
        <v>48.36</v>
      </c>
    </row>
    <row r="36" spans="1:7" x14ac:dyDescent="0.25">
      <c r="A36" s="4"/>
      <c r="B36" s="2" t="s">
        <v>58</v>
      </c>
    </row>
    <row r="37" spans="1:7" x14ac:dyDescent="0.25">
      <c r="A37" s="4"/>
      <c r="B37" s="71" t="s">
        <v>59</v>
      </c>
      <c r="C37" s="71"/>
      <c r="D37" s="71"/>
      <c r="E37" s="71"/>
      <c r="F37" s="71"/>
    </row>
    <row r="38" spans="1:7" x14ac:dyDescent="0.25">
      <c r="A38" s="3">
        <v>2</v>
      </c>
      <c r="B38" s="39" t="s">
        <v>60</v>
      </c>
      <c r="C38" s="38">
        <v>60.73</v>
      </c>
    </row>
    <row r="39" spans="1:7" x14ac:dyDescent="0.25">
      <c r="A39" s="4"/>
      <c r="B39" s="2" t="s">
        <v>61</v>
      </c>
    </row>
    <row r="40" spans="1:7" x14ac:dyDescent="0.25">
      <c r="A40" s="4"/>
      <c r="B40" s="71" t="s">
        <v>62</v>
      </c>
      <c r="C40" s="71"/>
      <c r="D40" s="71"/>
      <c r="E40" s="71"/>
      <c r="F40" s="71"/>
    </row>
    <row r="41" spans="1:7" x14ac:dyDescent="0.25">
      <c r="A41" s="4"/>
      <c r="B41" s="53"/>
      <c r="C41" s="53"/>
      <c r="D41" s="53"/>
      <c r="E41" s="53"/>
      <c r="F41" s="53"/>
    </row>
    <row r="42" spans="1:7" ht="18.75" x14ac:dyDescent="0.25">
      <c r="A42" s="90" t="s">
        <v>32</v>
      </c>
      <c r="B42" s="90"/>
      <c r="C42" s="90"/>
      <c r="D42" s="90"/>
      <c r="E42" s="90"/>
      <c r="F42" s="90"/>
    </row>
    <row r="43" spans="1:7" ht="27" customHeight="1" x14ac:dyDescent="0.25">
      <c r="B43" s="3" t="s">
        <v>13</v>
      </c>
    </row>
    <row r="44" spans="1:7" ht="30.75" customHeight="1" x14ac:dyDescent="0.25">
      <c r="A44" s="10" t="s">
        <v>19</v>
      </c>
      <c r="B44" s="86" t="s">
        <v>14</v>
      </c>
      <c r="C44" s="87"/>
      <c r="D44" s="87"/>
      <c r="E44" s="88"/>
      <c r="F44" s="25" t="s">
        <v>15</v>
      </c>
    </row>
    <row r="45" spans="1:7" ht="51" customHeight="1" x14ac:dyDescent="0.25">
      <c r="A45" s="10">
        <v>1</v>
      </c>
      <c r="B45" s="76" t="s">
        <v>140</v>
      </c>
      <c r="C45" s="89"/>
      <c r="D45" s="89"/>
      <c r="E45" s="77"/>
      <c r="F45" s="26">
        <v>8040178.4000000004</v>
      </c>
      <c r="G45" s="27"/>
    </row>
    <row r="46" spans="1:7" ht="39.75" customHeight="1" x14ac:dyDescent="0.25">
      <c r="A46" s="10">
        <v>2</v>
      </c>
      <c r="B46" s="76" t="s">
        <v>26</v>
      </c>
      <c r="C46" s="89"/>
      <c r="D46" s="89"/>
      <c r="E46" s="77"/>
      <c r="F46" s="28">
        <v>10247691.66</v>
      </c>
      <c r="G46" s="27"/>
    </row>
    <row r="47" spans="1:7" ht="41.25" customHeight="1" x14ac:dyDescent="0.25">
      <c r="A47" s="10">
        <v>3</v>
      </c>
      <c r="B47" s="76" t="s">
        <v>24</v>
      </c>
      <c r="C47" s="89"/>
      <c r="D47" s="89"/>
      <c r="E47" s="77"/>
      <c r="F47" s="28">
        <v>1389304.72</v>
      </c>
      <c r="G47" s="27"/>
    </row>
    <row r="48" spans="1:7" ht="41.25" customHeight="1" x14ac:dyDescent="0.25">
      <c r="A48" s="10">
        <v>4</v>
      </c>
      <c r="B48" s="76" t="s">
        <v>27</v>
      </c>
      <c r="C48" s="89"/>
      <c r="D48" s="89"/>
      <c r="E48" s="77"/>
      <c r="F48" s="42">
        <f>F45+F46+F47</f>
        <v>19677174.780000001</v>
      </c>
      <c r="G48" s="29"/>
    </row>
    <row r="49" spans="1:13" ht="24.75" customHeight="1" x14ac:dyDescent="0.25">
      <c r="A49" s="10">
        <v>5</v>
      </c>
      <c r="B49" s="76" t="s">
        <v>28</v>
      </c>
      <c r="C49" s="89"/>
      <c r="D49" s="89"/>
      <c r="E49" s="77"/>
      <c r="F49" s="26">
        <v>64308591.219999999</v>
      </c>
      <c r="G49" s="30"/>
      <c r="I49" s="49"/>
    </row>
    <row r="50" spans="1:13" ht="26.25" customHeight="1" x14ac:dyDescent="0.25">
      <c r="A50" s="10">
        <v>6</v>
      </c>
      <c r="B50" s="76" t="s">
        <v>29</v>
      </c>
      <c r="C50" s="89"/>
      <c r="D50" s="89"/>
      <c r="E50" s="77"/>
      <c r="F50" s="42">
        <f>F48/F49</f>
        <v>0.30598049819944417</v>
      </c>
      <c r="G50" s="27"/>
    </row>
    <row r="51" spans="1:13" x14ac:dyDescent="0.25">
      <c r="A51" s="3"/>
      <c r="G51" s="31"/>
    </row>
    <row r="52" spans="1:13" x14ac:dyDescent="0.25">
      <c r="A52" s="4"/>
      <c r="G52" s="31"/>
    </row>
    <row r="53" spans="1:13" ht="22.5" customHeight="1" x14ac:dyDescent="0.25">
      <c r="A53" s="85" t="s">
        <v>90</v>
      </c>
      <c r="B53" s="85"/>
      <c r="C53" s="85"/>
      <c r="D53" s="85"/>
      <c r="E53" s="85"/>
      <c r="G53" s="31"/>
    </row>
    <row r="54" spans="1:13" x14ac:dyDescent="0.25">
      <c r="A54" s="50"/>
      <c r="G54" s="31"/>
    </row>
    <row r="55" spans="1:13" s="1" customFormat="1" ht="22.5" customHeight="1" x14ac:dyDescent="0.25">
      <c r="A55" s="52" t="s">
        <v>19</v>
      </c>
      <c r="B55" s="82" t="s">
        <v>16</v>
      </c>
      <c r="C55" s="82"/>
      <c r="D55" s="82"/>
      <c r="E55" s="52" t="s">
        <v>17</v>
      </c>
      <c r="F55" s="32"/>
      <c r="G55" s="32"/>
      <c r="H55" s="32"/>
      <c r="I55" s="32"/>
      <c r="J55" s="32"/>
      <c r="K55" s="32"/>
      <c r="L55" s="32"/>
      <c r="M55" s="32"/>
    </row>
    <row r="56" spans="1:13" ht="36.75" customHeight="1" x14ac:dyDescent="0.25">
      <c r="A56" s="10">
        <v>1</v>
      </c>
      <c r="B56" s="81" t="s">
        <v>33</v>
      </c>
      <c r="C56" s="81"/>
      <c r="D56" s="81"/>
      <c r="E56" s="20">
        <f>F15</f>
        <v>6042.1045999999997</v>
      </c>
    </row>
    <row r="57" spans="1:13" ht="36" customHeight="1" x14ac:dyDescent="0.25">
      <c r="A57" s="10">
        <v>2</v>
      </c>
      <c r="B57" s="81" t="s">
        <v>34</v>
      </c>
      <c r="C57" s="81"/>
      <c r="D57" s="81"/>
      <c r="E57" s="20">
        <f>F25</f>
        <v>0</v>
      </c>
    </row>
    <row r="58" spans="1:13" ht="36" customHeight="1" x14ac:dyDescent="0.25">
      <c r="A58" s="10">
        <v>3</v>
      </c>
      <c r="B58" s="81" t="s">
        <v>35</v>
      </c>
      <c r="C58" s="81"/>
      <c r="D58" s="81"/>
      <c r="E58" s="11">
        <f>F33</f>
        <v>109.09</v>
      </c>
    </row>
    <row r="59" spans="1:13" ht="29.25" customHeight="1" x14ac:dyDescent="0.25">
      <c r="A59" s="10">
        <v>4</v>
      </c>
      <c r="B59" s="81" t="s">
        <v>36</v>
      </c>
      <c r="C59" s="81"/>
      <c r="D59" s="81"/>
      <c r="E59" s="20">
        <f>F50*E56</f>
        <v>1848.7661756811533</v>
      </c>
    </row>
    <row r="60" spans="1:13" ht="39.75" customHeight="1" x14ac:dyDescent="0.25">
      <c r="A60" s="10">
        <v>5</v>
      </c>
      <c r="B60" s="81" t="s">
        <v>37</v>
      </c>
      <c r="C60" s="81"/>
      <c r="D60" s="81"/>
      <c r="E60" s="20">
        <f>E59+E58+E57+E56</f>
        <v>7999.9607756811529</v>
      </c>
    </row>
    <row r="61" spans="1:13" ht="45" customHeight="1" x14ac:dyDescent="0.25">
      <c r="A61" s="10">
        <v>6</v>
      </c>
      <c r="B61" s="78" t="s">
        <v>38</v>
      </c>
      <c r="C61" s="79"/>
      <c r="D61" s="80"/>
      <c r="E61" s="33">
        <f>E60/10</f>
        <v>799.99607756811531</v>
      </c>
    </row>
    <row r="62" spans="1:13" ht="36.75" customHeight="1" x14ac:dyDescent="0.25">
      <c r="A62" s="10">
        <v>7</v>
      </c>
      <c r="B62" s="81" t="s">
        <v>43</v>
      </c>
      <c r="C62" s="81"/>
      <c r="D62" s="81"/>
      <c r="E62" s="34">
        <f>E61/8</f>
        <v>99.999509696014414</v>
      </c>
      <c r="F62" s="35"/>
    </row>
  </sheetData>
  <mergeCells count="31">
    <mergeCell ref="B61:D61"/>
    <mergeCell ref="B62:D62"/>
    <mergeCell ref="B55:D55"/>
    <mergeCell ref="B56:D56"/>
    <mergeCell ref="B57:D57"/>
    <mergeCell ref="B58:D58"/>
    <mergeCell ref="B59:D59"/>
    <mergeCell ref="B60:D60"/>
    <mergeCell ref="A53:E53"/>
    <mergeCell ref="B37:F37"/>
    <mergeCell ref="B40:F40"/>
    <mergeCell ref="A42:F42"/>
    <mergeCell ref="B44:E44"/>
    <mergeCell ref="B45:E45"/>
    <mergeCell ref="B46:E46"/>
    <mergeCell ref="B47:E47"/>
    <mergeCell ref="B48:E48"/>
    <mergeCell ref="B49:E49"/>
    <mergeCell ref="B50:E50"/>
    <mergeCell ref="A33:B33"/>
    <mergeCell ref="A1:G1"/>
    <mergeCell ref="A2:G2"/>
    <mergeCell ref="A3:G3"/>
    <mergeCell ref="C8:E8"/>
    <mergeCell ref="A9:F9"/>
    <mergeCell ref="A17:F17"/>
    <mergeCell ref="A27:F27"/>
    <mergeCell ref="A29:B29"/>
    <mergeCell ref="A30:B30"/>
    <mergeCell ref="A31:B31"/>
    <mergeCell ref="A32:B32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F14" sqref="F14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ht="15.75" customHeight="1" x14ac:dyDescent="0.25">
      <c r="A1" s="83" t="s">
        <v>63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64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20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50"/>
      <c r="B10" s="50"/>
      <c r="C10" s="50"/>
      <c r="D10" s="50"/>
      <c r="E10" s="50"/>
      <c r="F10" s="50"/>
      <c r="G10" s="3"/>
    </row>
    <row r="11" spans="1:7" ht="51" x14ac:dyDescent="0.25">
      <c r="B11" s="7" t="s">
        <v>1</v>
      </c>
      <c r="C11" s="7" t="s">
        <v>138</v>
      </c>
      <c r="D11" s="52" t="s">
        <v>2</v>
      </c>
      <c r="E11" s="52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ht="31.5" customHeight="1" x14ac:dyDescent="0.25">
      <c r="B13" s="51" t="s">
        <v>42</v>
      </c>
      <c r="C13" s="20">
        <f>(23698+12888)*1.15</f>
        <v>42073.899999999994</v>
      </c>
      <c r="D13" s="11" t="s">
        <v>4</v>
      </c>
      <c r="E13" s="10">
        <v>8</v>
      </c>
      <c r="F13" s="12">
        <f>(C13/72)*E13</f>
        <v>4674.8777777777768</v>
      </c>
    </row>
    <row r="14" spans="1:7" ht="28.5" customHeight="1" x14ac:dyDescent="0.25">
      <c r="B14" s="51" t="s">
        <v>5</v>
      </c>
      <c r="C14" s="13"/>
      <c r="D14" s="13"/>
      <c r="E14" s="13"/>
      <c r="F14" s="12">
        <f>F13*30.2%</f>
        <v>1411.8130888888886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6086.6908666666659</v>
      </c>
    </row>
    <row r="16" spans="1:7" ht="15" customHeight="1" x14ac:dyDescent="0.25">
      <c r="A16" s="50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52" t="s">
        <v>8</v>
      </c>
      <c r="C18" s="52" t="s">
        <v>21</v>
      </c>
      <c r="D18" s="52" t="s">
        <v>10</v>
      </c>
      <c r="E18" s="52" t="s">
        <v>22</v>
      </c>
      <c r="F18" s="52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/>
      <c r="C20" s="47"/>
      <c r="D20" s="47"/>
      <c r="E20" s="48"/>
      <c r="F20" s="43">
        <f t="shared" ref="F20:F24" si="0">D20*E20</f>
        <v>0</v>
      </c>
    </row>
    <row r="21" spans="1:7" x14ac:dyDescent="0.25">
      <c r="B21" s="44"/>
      <c r="C21" s="45"/>
      <c r="D21" s="45"/>
      <c r="E21" s="46"/>
      <c r="F21" s="43">
        <f t="shared" si="0"/>
        <v>0</v>
      </c>
    </row>
    <row r="22" spans="1:7" x14ac:dyDescent="0.25">
      <c r="B22" s="44"/>
      <c r="C22" s="45"/>
      <c r="D22" s="45"/>
      <c r="E22" s="46"/>
      <c r="F22" s="43">
        <f t="shared" si="0"/>
        <v>0</v>
      </c>
    </row>
    <row r="23" spans="1:7" x14ac:dyDescent="0.25">
      <c r="B23" s="44"/>
      <c r="C23" s="45"/>
      <c r="D23" s="45"/>
      <c r="E23" s="46"/>
      <c r="F23" s="43">
        <f t="shared" si="0"/>
        <v>0</v>
      </c>
    </row>
    <row r="24" spans="1:7" x14ac:dyDescent="0.25">
      <c r="B24" s="44"/>
      <c r="C24" s="45"/>
      <c r="D24" s="45"/>
      <c r="E24" s="46"/>
      <c r="F24" s="43">
        <f t="shared" si="0"/>
        <v>0</v>
      </c>
    </row>
    <row r="25" spans="1:7" ht="24" customHeight="1" x14ac:dyDescent="0.25">
      <c r="B25" s="7" t="s">
        <v>11</v>
      </c>
      <c r="C25" s="22"/>
      <c r="D25" s="22"/>
      <c r="E25" s="22"/>
      <c r="F25" s="17">
        <f>SUM(F20:F24)</f>
        <v>0</v>
      </c>
    </row>
    <row r="26" spans="1:7" x14ac:dyDescent="0.25">
      <c r="A26" s="50"/>
    </row>
    <row r="27" spans="1:7" ht="28.5" customHeight="1" x14ac:dyDescent="0.25">
      <c r="A27" s="70" t="s">
        <v>12</v>
      </c>
      <c r="B27" s="70"/>
      <c r="C27" s="70"/>
      <c r="D27" s="70"/>
      <c r="E27" s="70"/>
      <c r="F27" s="70"/>
      <c r="G27" s="40"/>
    </row>
    <row r="28" spans="1:7" x14ac:dyDescent="0.25">
      <c r="A28" s="4"/>
    </row>
    <row r="29" spans="1:7" ht="94.5" customHeight="1" x14ac:dyDescent="0.25">
      <c r="A29" s="72" t="s">
        <v>39</v>
      </c>
      <c r="B29" s="73"/>
      <c r="C29" s="23" t="s">
        <v>9</v>
      </c>
      <c r="D29" s="23" t="s">
        <v>10</v>
      </c>
      <c r="E29" s="23" t="s">
        <v>40</v>
      </c>
      <c r="F29" s="23" t="s">
        <v>23</v>
      </c>
    </row>
    <row r="30" spans="1:7" x14ac:dyDescent="0.25">
      <c r="A30" s="74">
        <v>1</v>
      </c>
      <c r="B30" s="75"/>
      <c r="C30" s="19">
        <v>2</v>
      </c>
      <c r="D30" s="19">
        <v>3</v>
      </c>
      <c r="E30" s="19">
        <v>4</v>
      </c>
      <c r="F30" s="19">
        <v>5</v>
      </c>
    </row>
    <row r="31" spans="1:7" ht="23.25" customHeight="1" x14ac:dyDescent="0.25">
      <c r="A31" s="76" t="str">
        <f>B35</f>
        <v>Домашняя аудиосистема AII-in-One  LG  OM 7550k</v>
      </c>
      <c r="B31" s="77"/>
      <c r="C31" s="18" t="s">
        <v>41</v>
      </c>
      <c r="D31" s="24">
        <v>8</v>
      </c>
      <c r="E31" s="21">
        <f>F31/D31</f>
        <v>6.3762499999999998</v>
      </c>
      <c r="F31" s="21">
        <f>C35</f>
        <v>51.01</v>
      </c>
    </row>
    <row r="32" spans="1:7" x14ac:dyDescent="0.25">
      <c r="A32" s="76"/>
      <c r="B32" s="77"/>
      <c r="C32" s="18"/>
      <c r="D32" s="24"/>
      <c r="E32" s="21"/>
      <c r="F32" s="21"/>
    </row>
    <row r="33" spans="1:7" x14ac:dyDescent="0.25">
      <c r="A33" s="72" t="s">
        <v>11</v>
      </c>
      <c r="B33" s="73"/>
      <c r="C33" s="18"/>
      <c r="D33" s="18"/>
      <c r="E33" s="19"/>
      <c r="F33" s="36">
        <f>SUM(F31:F32)</f>
        <v>51.01</v>
      </c>
    </row>
    <row r="34" spans="1:7" x14ac:dyDescent="0.25">
      <c r="A34" s="4"/>
    </row>
    <row r="35" spans="1:7" ht="27.75" customHeight="1" x14ac:dyDescent="0.25">
      <c r="A35" s="3">
        <v>1</v>
      </c>
      <c r="B35" s="39" t="s">
        <v>65</v>
      </c>
      <c r="C35" s="38">
        <v>51.01</v>
      </c>
    </row>
    <row r="36" spans="1:7" x14ac:dyDescent="0.25">
      <c r="A36" s="4"/>
      <c r="B36" s="2" t="s">
        <v>66</v>
      </c>
    </row>
    <row r="37" spans="1:7" x14ac:dyDescent="0.25">
      <c r="A37" s="4"/>
      <c r="B37" s="71" t="s">
        <v>67</v>
      </c>
      <c r="C37" s="71"/>
      <c r="D37" s="71"/>
      <c r="E37" s="71"/>
      <c r="F37" s="71"/>
    </row>
    <row r="38" spans="1:7" x14ac:dyDescent="0.25">
      <c r="A38" s="3"/>
      <c r="B38" s="39"/>
      <c r="C38" s="38"/>
    </row>
    <row r="39" spans="1:7" x14ac:dyDescent="0.25">
      <c r="A39" s="4"/>
    </row>
    <row r="40" spans="1:7" x14ac:dyDescent="0.25">
      <c r="A40" s="4"/>
      <c r="B40" s="71"/>
      <c r="C40" s="71"/>
      <c r="D40" s="71"/>
      <c r="E40" s="71"/>
      <c r="F40" s="71"/>
    </row>
    <row r="41" spans="1:7" x14ac:dyDescent="0.25">
      <c r="A41" s="4"/>
      <c r="B41" s="53"/>
      <c r="C41" s="53"/>
      <c r="D41" s="53"/>
      <c r="E41" s="53"/>
      <c r="F41" s="53"/>
    </row>
    <row r="42" spans="1:7" ht="18.75" x14ac:dyDescent="0.25">
      <c r="A42" s="90" t="s">
        <v>32</v>
      </c>
      <c r="B42" s="90"/>
      <c r="C42" s="90"/>
      <c r="D42" s="90"/>
      <c r="E42" s="90"/>
      <c r="F42" s="90"/>
    </row>
    <row r="43" spans="1:7" ht="27" customHeight="1" x14ac:dyDescent="0.25">
      <c r="B43" s="3" t="s">
        <v>13</v>
      </c>
    </row>
    <row r="44" spans="1:7" ht="30.75" customHeight="1" x14ac:dyDescent="0.25">
      <c r="A44" s="10" t="s">
        <v>19</v>
      </c>
      <c r="B44" s="86" t="s">
        <v>14</v>
      </c>
      <c r="C44" s="87"/>
      <c r="D44" s="87"/>
      <c r="E44" s="88"/>
      <c r="F44" s="25" t="s">
        <v>15</v>
      </c>
    </row>
    <row r="45" spans="1:7" ht="49.5" customHeight="1" x14ac:dyDescent="0.25">
      <c r="A45" s="10">
        <v>1</v>
      </c>
      <c r="B45" s="76" t="s">
        <v>25</v>
      </c>
      <c r="C45" s="89"/>
      <c r="D45" s="89"/>
      <c r="E45" s="77"/>
      <c r="F45" s="26">
        <v>8040178.4000000004</v>
      </c>
      <c r="G45" s="27"/>
    </row>
    <row r="46" spans="1:7" ht="39.75" customHeight="1" x14ac:dyDescent="0.25">
      <c r="A46" s="10">
        <v>2</v>
      </c>
      <c r="B46" s="76" t="s">
        <v>26</v>
      </c>
      <c r="C46" s="89"/>
      <c r="D46" s="89"/>
      <c r="E46" s="77"/>
      <c r="F46" s="28">
        <v>10247691.66</v>
      </c>
      <c r="G46" s="27"/>
    </row>
    <row r="47" spans="1:7" ht="41.25" customHeight="1" x14ac:dyDescent="0.25">
      <c r="A47" s="10">
        <v>3</v>
      </c>
      <c r="B47" s="76" t="s">
        <v>24</v>
      </c>
      <c r="C47" s="89"/>
      <c r="D47" s="89"/>
      <c r="E47" s="77"/>
      <c r="F47" s="28">
        <v>1389304.72</v>
      </c>
      <c r="G47" s="27"/>
    </row>
    <row r="48" spans="1:7" ht="41.25" customHeight="1" x14ac:dyDescent="0.25">
      <c r="A48" s="10">
        <v>4</v>
      </c>
      <c r="B48" s="76" t="s">
        <v>27</v>
      </c>
      <c r="C48" s="89"/>
      <c r="D48" s="89"/>
      <c r="E48" s="77"/>
      <c r="F48" s="42">
        <f>F45+F46+F47</f>
        <v>19677174.780000001</v>
      </c>
      <c r="G48" s="29"/>
    </row>
    <row r="49" spans="1:13" ht="24.75" customHeight="1" x14ac:dyDescent="0.25">
      <c r="A49" s="10">
        <v>5</v>
      </c>
      <c r="B49" s="76" t="s">
        <v>28</v>
      </c>
      <c r="C49" s="89"/>
      <c r="D49" s="89"/>
      <c r="E49" s="77"/>
      <c r="F49" s="26">
        <v>64308591.219999999</v>
      </c>
      <c r="G49" s="30"/>
      <c r="I49" s="49"/>
    </row>
    <row r="50" spans="1:13" ht="26.25" customHeight="1" x14ac:dyDescent="0.25">
      <c r="A50" s="10">
        <v>6</v>
      </c>
      <c r="B50" s="76" t="s">
        <v>29</v>
      </c>
      <c r="C50" s="89"/>
      <c r="D50" s="89"/>
      <c r="E50" s="77"/>
      <c r="F50" s="42">
        <f>F48/F49</f>
        <v>0.30598049819944417</v>
      </c>
      <c r="G50" s="27"/>
    </row>
    <row r="51" spans="1:13" x14ac:dyDescent="0.25">
      <c r="A51" s="3"/>
      <c r="G51" s="31"/>
    </row>
    <row r="52" spans="1:13" x14ac:dyDescent="0.25">
      <c r="A52" s="4"/>
      <c r="G52" s="31"/>
    </row>
    <row r="53" spans="1:13" ht="22.5" customHeight="1" x14ac:dyDescent="0.25">
      <c r="A53" s="85" t="s">
        <v>56</v>
      </c>
      <c r="B53" s="85"/>
      <c r="C53" s="85"/>
      <c r="D53" s="85"/>
      <c r="E53" s="85"/>
      <c r="G53" s="31"/>
    </row>
    <row r="54" spans="1:13" x14ac:dyDescent="0.25">
      <c r="A54" s="50"/>
      <c r="G54" s="31"/>
    </row>
    <row r="55" spans="1:13" s="1" customFormat="1" ht="22.5" customHeight="1" x14ac:dyDescent="0.25">
      <c r="A55" s="52" t="s">
        <v>19</v>
      </c>
      <c r="B55" s="82" t="s">
        <v>16</v>
      </c>
      <c r="C55" s="82"/>
      <c r="D55" s="82"/>
      <c r="E55" s="52" t="s">
        <v>17</v>
      </c>
      <c r="F55" s="32"/>
      <c r="G55" s="32"/>
      <c r="H55" s="32"/>
      <c r="I55" s="32"/>
      <c r="J55" s="32"/>
      <c r="K55" s="32"/>
      <c r="L55" s="32"/>
      <c r="M55" s="32"/>
    </row>
    <row r="56" spans="1:13" ht="36.75" customHeight="1" x14ac:dyDescent="0.25">
      <c r="A56" s="10">
        <v>1</v>
      </c>
      <c r="B56" s="81" t="s">
        <v>33</v>
      </c>
      <c r="C56" s="81"/>
      <c r="D56" s="81"/>
      <c r="E56" s="20">
        <f>F15</f>
        <v>6086.6908666666659</v>
      </c>
    </row>
    <row r="57" spans="1:13" ht="36" customHeight="1" x14ac:dyDescent="0.25">
      <c r="A57" s="10">
        <v>2</v>
      </c>
      <c r="B57" s="81" t="s">
        <v>34</v>
      </c>
      <c r="C57" s="81"/>
      <c r="D57" s="81"/>
      <c r="E57" s="20">
        <f>F25</f>
        <v>0</v>
      </c>
    </row>
    <row r="58" spans="1:13" ht="36" customHeight="1" x14ac:dyDescent="0.25">
      <c r="A58" s="10">
        <v>3</v>
      </c>
      <c r="B58" s="81" t="s">
        <v>35</v>
      </c>
      <c r="C58" s="81"/>
      <c r="D58" s="81"/>
      <c r="E58" s="11">
        <f>F33</f>
        <v>51.01</v>
      </c>
    </row>
    <row r="59" spans="1:13" ht="29.25" customHeight="1" x14ac:dyDescent="0.25">
      <c r="A59" s="10">
        <v>4</v>
      </c>
      <c r="B59" s="81" t="s">
        <v>36</v>
      </c>
      <c r="C59" s="81"/>
      <c r="D59" s="81"/>
      <c r="E59" s="20">
        <f>F50*E56</f>
        <v>1862.4087037686731</v>
      </c>
    </row>
    <row r="60" spans="1:13" ht="39.75" customHeight="1" x14ac:dyDescent="0.25">
      <c r="A60" s="10">
        <v>5</v>
      </c>
      <c r="B60" s="81" t="s">
        <v>37</v>
      </c>
      <c r="C60" s="81"/>
      <c r="D60" s="81"/>
      <c r="E60" s="20">
        <f>E59+E58+E57+E56</f>
        <v>8000.1095704353393</v>
      </c>
    </row>
    <row r="61" spans="1:13" ht="45" customHeight="1" x14ac:dyDescent="0.25">
      <c r="A61" s="10">
        <v>6</v>
      </c>
      <c r="B61" s="78" t="s">
        <v>38</v>
      </c>
      <c r="C61" s="79"/>
      <c r="D61" s="80"/>
      <c r="E61" s="33">
        <f>E60/10</f>
        <v>800.01095704353395</v>
      </c>
    </row>
    <row r="62" spans="1:13" ht="36.75" customHeight="1" x14ac:dyDescent="0.25">
      <c r="A62" s="10">
        <v>7</v>
      </c>
      <c r="B62" s="81" t="s">
        <v>43</v>
      </c>
      <c r="C62" s="81"/>
      <c r="D62" s="81"/>
      <c r="E62" s="34">
        <f>E61/8</f>
        <v>100.00136963044174</v>
      </c>
      <c r="F62" s="35"/>
    </row>
  </sheetData>
  <mergeCells count="31">
    <mergeCell ref="B61:D61"/>
    <mergeCell ref="B62:D62"/>
    <mergeCell ref="B55:D55"/>
    <mergeCell ref="B56:D56"/>
    <mergeCell ref="B57:D57"/>
    <mergeCell ref="B58:D58"/>
    <mergeCell ref="B59:D59"/>
    <mergeCell ref="B60:D60"/>
    <mergeCell ref="A53:E53"/>
    <mergeCell ref="B37:F37"/>
    <mergeCell ref="B40:F40"/>
    <mergeCell ref="A42:F42"/>
    <mergeCell ref="B44:E44"/>
    <mergeCell ref="B45:E45"/>
    <mergeCell ref="B46:E46"/>
    <mergeCell ref="B47:E47"/>
    <mergeCell ref="B48:E48"/>
    <mergeCell ref="B49:E49"/>
    <mergeCell ref="B50:E50"/>
    <mergeCell ref="A33:B33"/>
    <mergeCell ref="A1:G1"/>
    <mergeCell ref="A2:G2"/>
    <mergeCell ref="A3:G3"/>
    <mergeCell ref="C8:E8"/>
    <mergeCell ref="A9:F9"/>
    <mergeCell ref="A17:F17"/>
    <mergeCell ref="A27:F27"/>
    <mergeCell ref="A29:B29"/>
    <mergeCell ref="A30:B30"/>
    <mergeCell ref="A31:B31"/>
    <mergeCell ref="A32:B32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52" workbookViewId="0">
      <selection activeCell="F11" sqref="F11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ht="15.75" customHeight="1" x14ac:dyDescent="0.25">
      <c r="A1" s="83" t="s">
        <v>111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68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69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57"/>
      <c r="B10" s="57"/>
      <c r="C10" s="57"/>
      <c r="D10" s="57"/>
      <c r="E10" s="57"/>
      <c r="F10" s="57"/>
      <c r="G10" s="3"/>
    </row>
    <row r="11" spans="1:7" ht="51" x14ac:dyDescent="0.25">
      <c r="B11" s="7" t="s">
        <v>1</v>
      </c>
      <c r="C11" s="7" t="s">
        <v>139</v>
      </c>
      <c r="D11" s="56" t="s">
        <v>2</v>
      </c>
      <c r="E11" s="56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x14ac:dyDescent="0.25">
      <c r="B13" s="58" t="s">
        <v>71</v>
      </c>
      <c r="C13" s="20">
        <f>(24376+171)*1.15</f>
        <v>28229.05</v>
      </c>
      <c r="D13" s="11" t="s">
        <v>105</v>
      </c>
      <c r="E13" s="10">
        <v>8</v>
      </c>
      <c r="F13" s="12">
        <f>(C13/80)*E13</f>
        <v>2822.9049999999997</v>
      </c>
    </row>
    <row r="14" spans="1:7" ht="28.5" customHeight="1" x14ac:dyDescent="0.25">
      <c r="B14" s="55" t="s">
        <v>5</v>
      </c>
      <c r="C14" s="13"/>
      <c r="D14" s="13"/>
      <c r="E14" s="13"/>
      <c r="F14" s="12">
        <f>F13*30.2%</f>
        <v>852.51730999999995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3675.4223099999999</v>
      </c>
    </row>
    <row r="16" spans="1:7" ht="15" customHeight="1" x14ac:dyDescent="0.25">
      <c r="A16" s="57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56" t="s">
        <v>8</v>
      </c>
      <c r="C18" s="56" t="s">
        <v>21</v>
      </c>
      <c r="D18" s="56" t="s">
        <v>10</v>
      </c>
      <c r="E18" s="56" t="s">
        <v>22</v>
      </c>
      <c r="F18" s="56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/>
      <c r="C20" s="47"/>
      <c r="D20" s="47"/>
      <c r="E20" s="48"/>
      <c r="F20" s="43">
        <f t="shared" ref="F20:F24" si="0">D20*E20</f>
        <v>0</v>
      </c>
    </row>
    <row r="21" spans="1:7" x14ac:dyDescent="0.25">
      <c r="B21" s="44"/>
      <c r="C21" s="45"/>
      <c r="D21" s="45"/>
      <c r="E21" s="46"/>
      <c r="F21" s="43">
        <f t="shared" si="0"/>
        <v>0</v>
      </c>
    </row>
    <row r="22" spans="1:7" x14ac:dyDescent="0.25">
      <c r="B22" s="44"/>
      <c r="C22" s="45"/>
      <c r="D22" s="45"/>
      <c r="E22" s="46"/>
      <c r="F22" s="43">
        <f t="shared" si="0"/>
        <v>0</v>
      </c>
    </row>
    <row r="23" spans="1:7" x14ac:dyDescent="0.25">
      <c r="B23" s="44"/>
      <c r="C23" s="45"/>
      <c r="D23" s="45"/>
      <c r="E23" s="46"/>
      <c r="F23" s="43">
        <f t="shared" si="0"/>
        <v>0</v>
      </c>
    </row>
    <row r="24" spans="1:7" x14ac:dyDescent="0.25">
      <c r="B24" s="44"/>
      <c r="C24" s="45"/>
      <c r="D24" s="45"/>
      <c r="E24" s="46"/>
      <c r="F24" s="43">
        <f t="shared" si="0"/>
        <v>0</v>
      </c>
    </row>
    <row r="25" spans="1:7" ht="24" customHeight="1" x14ac:dyDescent="0.25">
      <c r="B25" s="7" t="s">
        <v>11</v>
      </c>
      <c r="C25" s="22"/>
      <c r="D25" s="22"/>
      <c r="E25" s="22"/>
      <c r="F25" s="17">
        <f>SUM(F20:F24)</f>
        <v>0</v>
      </c>
    </row>
    <row r="26" spans="1:7" x14ac:dyDescent="0.25">
      <c r="A26" s="57"/>
    </row>
    <row r="27" spans="1:7" ht="28.5" customHeight="1" x14ac:dyDescent="0.25">
      <c r="A27" s="70" t="s">
        <v>12</v>
      </c>
      <c r="B27" s="70"/>
      <c r="C27" s="70"/>
      <c r="D27" s="70"/>
      <c r="E27" s="70"/>
      <c r="F27" s="70"/>
      <c r="G27" s="40"/>
    </row>
    <row r="28" spans="1:7" x14ac:dyDescent="0.25">
      <c r="A28" s="4"/>
    </row>
    <row r="29" spans="1:7" ht="94.5" customHeight="1" x14ac:dyDescent="0.25">
      <c r="A29" s="72" t="s">
        <v>39</v>
      </c>
      <c r="B29" s="73"/>
      <c r="C29" s="23" t="s">
        <v>9</v>
      </c>
      <c r="D29" s="23" t="s">
        <v>10</v>
      </c>
      <c r="E29" s="23" t="s">
        <v>40</v>
      </c>
      <c r="F29" s="23" t="s">
        <v>23</v>
      </c>
    </row>
    <row r="30" spans="1:7" x14ac:dyDescent="0.25">
      <c r="A30" s="74">
        <v>1</v>
      </c>
      <c r="B30" s="75"/>
      <c r="C30" s="19">
        <v>2</v>
      </c>
      <c r="D30" s="19">
        <v>3</v>
      </c>
      <c r="E30" s="19">
        <v>4</v>
      </c>
      <c r="F30" s="19">
        <v>5</v>
      </c>
    </row>
    <row r="31" spans="1:7" x14ac:dyDescent="0.25">
      <c r="A31" s="76"/>
      <c r="B31" s="77"/>
      <c r="C31" s="18" t="s">
        <v>41</v>
      </c>
      <c r="D31" s="24">
        <v>8</v>
      </c>
      <c r="E31" s="21">
        <f>F31/D31</f>
        <v>0</v>
      </c>
      <c r="F31" s="21">
        <f>C35</f>
        <v>0</v>
      </c>
    </row>
    <row r="32" spans="1:7" x14ac:dyDescent="0.25">
      <c r="A32" s="76"/>
      <c r="B32" s="77"/>
      <c r="C32" s="18" t="s">
        <v>41</v>
      </c>
      <c r="D32" s="24">
        <v>8</v>
      </c>
      <c r="E32" s="21">
        <f t="shared" ref="E32" si="1">F32/D32</f>
        <v>0</v>
      </c>
      <c r="F32" s="21">
        <f>C38</f>
        <v>0</v>
      </c>
    </row>
    <row r="33" spans="1:7" x14ac:dyDescent="0.25">
      <c r="A33" s="72" t="s">
        <v>11</v>
      </c>
      <c r="B33" s="73"/>
      <c r="C33" s="18"/>
      <c r="D33" s="18"/>
      <c r="E33" s="19"/>
      <c r="F33" s="36">
        <f>SUM(F31:F32)</f>
        <v>0</v>
      </c>
    </row>
    <row r="34" spans="1:7" x14ac:dyDescent="0.25">
      <c r="A34" s="4"/>
    </row>
    <row r="35" spans="1:7" x14ac:dyDescent="0.25">
      <c r="A35" s="3"/>
      <c r="B35" s="37"/>
      <c r="C35" s="38"/>
    </row>
    <row r="36" spans="1:7" x14ac:dyDescent="0.25">
      <c r="A36" s="4"/>
    </row>
    <row r="37" spans="1:7" x14ac:dyDescent="0.25">
      <c r="A37" s="4"/>
      <c r="B37" s="71"/>
      <c r="C37" s="71"/>
      <c r="D37" s="71"/>
      <c r="E37" s="71"/>
      <c r="F37" s="71"/>
    </row>
    <row r="38" spans="1:7" x14ac:dyDescent="0.25">
      <c r="A38" s="3"/>
      <c r="B38" s="39"/>
      <c r="C38" s="38"/>
    </row>
    <row r="39" spans="1:7" x14ac:dyDescent="0.25">
      <c r="A39" s="4"/>
    </row>
    <row r="40" spans="1:7" x14ac:dyDescent="0.25">
      <c r="A40" s="4"/>
      <c r="B40" s="71"/>
      <c r="C40" s="71"/>
      <c r="D40" s="71"/>
      <c r="E40" s="71"/>
      <c r="F40" s="71"/>
    </row>
    <row r="41" spans="1:7" x14ac:dyDescent="0.25">
      <c r="A41" s="4"/>
      <c r="B41" s="54"/>
      <c r="C41" s="54"/>
      <c r="D41" s="54"/>
      <c r="E41" s="54"/>
      <c r="F41" s="54"/>
    </row>
    <row r="42" spans="1:7" ht="18.75" x14ac:dyDescent="0.25">
      <c r="A42" s="90" t="s">
        <v>32</v>
      </c>
      <c r="B42" s="90"/>
      <c r="C42" s="90"/>
      <c r="D42" s="90"/>
      <c r="E42" s="90"/>
      <c r="F42" s="90"/>
    </row>
    <row r="43" spans="1:7" ht="27" customHeight="1" x14ac:dyDescent="0.25">
      <c r="B43" s="3" t="s">
        <v>13</v>
      </c>
    </row>
    <row r="44" spans="1:7" ht="30.75" customHeight="1" x14ac:dyDescent="0.25">
      <c r="A44" s="10" t="s">
        <v>19</v>
      </c>
      <c r="B44" s="86" t="s">
        <v>14</v>
      </c>
      <c r="C44" s="87"/>
      <c r="D44" s="87"/>
      <c r="E44" s="88"/>
      <c r="F44" s="25" t="s">
        <v>15</v>
      </c>
    </row>
    <row r="45" spans="1:7" ht="49.5" customHeight="1" x14ac:dyDescent="0.25">
      <c r="A45" s="10">
        <v>1</v>
      </c>
      <c r="B45" s="76" t="s">
        <v>25</v>
      </c>
      <c r="C45" s="89"/>
      <c r="D45" s="89"/>
      <c r="E45" s="77"/>
      <c r="F45" s="26">
        <v>8040178.4000000004</v>
      </c>
      <c r="G45" s="27"/>
    </row>
    <row r="46" spans="1:7" ht="39.75" customHeight="1" x14ac:dyDescent="0.25">
      <c r="A46" s="10">
        <v>2</v>
      </c>
      <c r="B46" s="76" t="s">
        <v>26</v>
      </c>
      <c r="C46" s="89"/>
      <c r="D46" s="89"/>
      <c r="E46" s="77"/>
      <c r="F46" s="28">
        <v>10247691.66</v>
      </c>
      <c r="G46" s="27"/>
    </row>
    <row r="47" spans="1:7" ht="41.25" customHeight="1" x14ac:dyDescent="0.25">
      <c r="A47" s="10">
        <v>3</v>
      </c>
      <c r="B47" s="76" t="s">
        <v>24</v>
      </c>
      <c r="C47" s="89"/>
      <c r="D47" s="89"/>
      <c r="E47" s="77"/>
      <c r="F47" s="28">
        <v>1389304.72</v>
      </c>
      <c r="G47" s="27"/>
    </row>
    <row r="48" spans="1:7" ht="41.25" customHeight="1" x14ac:dyDescent="0.25">
      <c r="A48" s="10">
        <v>4</v>
      </c>
      <c r="B48" s="76" t="s">
        <v>27</v>
      </c>
      <c r="C48" s="89"/>
      <c r="D48" s="89"/>
      <c r="E48" s="77"/>
      <c r="F48" s="42">
        <f>F45+F46+F47</f>
        <v>19677174.780000001</v>
      </c>
      <c r="G48" s="29"/>
    </row>
    <row r="49" spans="1:13" ht="24.75" customHeight="1" x14ac:dyDescent="0.25">
      <c r="A49" s="10">
        <v>5</v>
      </c>
      <c r="B49" s="76" t="s">
        <v>28</v>
      </c>
      <c r="C49" s="89"/>
      <c r="D49" s="89"/>
      <c r="E49" s="77"/>
      <c r="F49" s="26">
        <v>64308591.219999999</v>
      </c>
      <c r="G49" s="30"/>
      <c r="I49" s="49"/>
    </row>
    <row r="50" spans="1:13" ht="26.25" customHeight="1" x14ac:dyDescent="0.25">
      <c r="A50" s="10">
        <v>6</v>
      </c>
      <c r="B50" s="76" t="s">
        <v>29</v>
      </c>
      <c r="C50" s="89"/>
      <c r="D50" s="89"/>
      <c r="E50" s="77"/>
      <c r="F50" s="42">
        <f>F48/F49</f>
        <v>0.30598049819944417</v>
      </c>
      <c r="G50" s="27"/>
    </row>
    <row r="51" spans="1:13" x14ac:dyDescent="0.25">
      <c r="A51" s="3"/>
      <c r="G51" s="31"/>
    </row>
    <row r="52" spans="1:13" x14ac:dyDescent="0.25">
      <c r="A52" s="4"/>
      <c r="G52" s="31"/>
    </row>
    <row r="53" spans="1:13" ht="22.5" customHeight="1" x14ac:dyDescent="0.25">
      <c r="A53" s="85" t="s">
        <v>56</v>
      </c>
      <c r="B53" s="85"/>
      <c r="C53" s="85"/>
      <c r="D53" s="85"/>
      <c r="E53" s="85"/>
      <c r="G53" s="31"/>
    </row>
    <row r="54" spans="1:13" x14ac:dyDescent="0.25">
      <c r="A54" s="57"/>
      <c r="G54" s="31"/>
    </row>
    <row r="55" spans="1:13" s="1" customFormat="1" ht="22.5" customHeight="1" x14ac:dyDescent="0.25">
      <c r="A55" s="56" t="s">
        <v>19</v>
      </c>
      <c r="B55" s="82" t="s">
        <v>16</v>
      </c>
      <c r="C55" s="82"/>
      <c r="D55" s="82"/>
      <c r="E55" s="56" t="s">
        <v>17</v>
      </c>
      <c r="F55" s="32"/>
      <c r="G55" s="32"/>
      <c r="H55" s="32"/>
      <c r="I55" s="32"/>
      <c r="J55" s="32"/>
      <c r="K55" s="32"/>
      <c r="L55" s="32"/>
      <c r="M55" s="32"/>
    </row>
    <row r="56" spans="1:13" ht="36.75" customHeight="1" x14ac:dyDescent="0.25">
      <c r="A56" s="10">
        <v>1</v>
      </c>
      <c r="B56" s="81" t="s">
        <v>33</v>
      </c>
      <c r="C56" s="81"/>
      <c r="D56" s="81"/>
      <c r="E56" s="20">
        <f>F15</f>
        <v>3675.4223099999999</v>
      </c>
    </row>
    <row r="57" spans="1:13" ht="36" customHeight="1" x14ac:dyDescent="0.25">
      <c r="A57" s="10">
        <v>2</v>
      </c>
      <c r="B57" s="81" t="s">
        <v>34</v>
      </c>
      <c r="C57" s="81"/>
      <c r="D57" s="81"/>
      <c r="E57" s="20">
        <f>F25</f>
        <v>0</v>
      </c>
    </row>
    <row r="58" spans="1:13" ht="36" customHeight="1" x14ac:dyDescent="0.25">
      <c r="A58" s="10">
        <v>3</v>
      </c>
      <c r="B58" s="81" t="s">
        <v>35</v>
      </c>
      <c r="C58" s="81"/>
      <c r="D58" s="81"/>
      <c r="E58" s="11">
        <f>F33</f>
        <v>0</v>
      </c>
    </row>
    <row r="59" spans="1:13" ht="29.25" customHeight="1" x14ac:dyDescent="0.25">
      <c r="A59" s="10">
        <v>4</v>
      </c>
      <c r="B59" s="81" t="s">
        <v>36</v>
      </c>
      <c r="C59" s="81"/>
      <c r="D59" s="81"/>
      <c r="E59" s="20">
        <f>F50*E56</f>
        <v>1124.6075495071518</v>
      </c>
    </row>
    <row r="60" spans="1:13" ht="39.75" customHeight="1" x14ac:dyDescent="0.25">
      <c r="A60" s="10">
        <v>5</v>
      </c>
      <c r="B60" s="81" t="s">
        <v>37</v>
      </c>
      <c r="C60" s="81"/>
      <c r="D60" s="81"/>
      <c r="E60" s="20">
        <f>E59+E58+E57+E56</f>
        <v>4800.0298595071517</v>
      </c>
    </row>
    <row r="61" spans="1:13" ht="45" customHeight="1" x14ac:dyDescent="0.25">
      <c r="A61" s="10">
        <v>6</v>
      </c>
      <c r="B61" s="78" t="s">
        <v>70</v>
      </c>
      <c r="C61" s="79"/>
      <c r="D61" s="80"/>
      <c r="E61" s="33">
        <f>E60/2</f>
        <v>2400.0149297535759</v>
      </c>
    </row>
    <row r="62" spans="1:13" ht="36.75" customHeight="1" x14ac:dyDescent="0.25">
      <c r="A62" s="10">
        <v>7</v>
      </c>
      <c r="B62" s="81" t="s">
        <v>43</v>
      </c>
      <c r="C62" s="81"/>
      <c r="D62" s="81"/>
      <c r="E62" s="34">
        <f>E61/8</f>
        <v>300.00186621919698</v>
      </c>
      <c r="F62" s="35"/>
    </row>
  </sheetData>
  <mergeCells count="31">
    <mergeCell ref="A33:B33"/>
    <mergeCell ref="A1:G1"/>
    <mergeCell ref="A2:G2"/>
    <mergeCell ref="A3:G3"/>
    <mergeCell ref="C8:E8"/>
    <mergeCell ref="A9:F9"/>
    <mergeCell ref="A17:F17"/>
    <mergeCell ref="A27:F27"/>
    <mergeCell ref="A29:B29"/>
    <mergeCell ref="A30:B30"/>
    <mergeCell ref="A31:B31"/>
    <mergeCell ref="A32:B32"/>
    <mergeCell ref="A53:E53"/>
    <mergeCell ref="B37:F37"/>
    <mergeCell ref="B40:F40"/>
    <mergeCell ref="A42:F42"/>
    <mergeCell ref="B44:E44"/>
    <mergeCell ref="B45:E45"/>
    <mergeCell ref="B46:E46"/>
    <mergeCell ref="B47:E47"/>
    <mergeCell ref="B48:E48"/>
    <mergeCell ref="B49:E49"/>
    <mergeCell ref="B50:E50"/>
    <mergeCell ref="B61:D61"/>
    <mergeCell ref="B62:D62"/>
    <mergeCell ref="B55:D55"/>
    <mergeCell ref="B56:D56"/>
    <mergeCell ref="B57:D57"/>
    <mergeCell ref="B58:D58"/>
    <mergeCell ref="B59:D59"/>
    <mergeCell ref="B60:D60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61" workbookViewId="0">
      <selection activeCell="F13" sqref="F13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ht="15.75" customHeight="1" x14ac:dyDescent="0.25">
      <c r="A1" s="83" t="s">
        <v>91</v>
      </c>
      <c r="B1" s="83"/>
      <c r="C1" s="83"/>
      <c r="D1" s="83"/>
      <c r="E1" s="83"/>
      <c r="F1" s="83"/>
      <c r="G1" s="83"/>
    </row>
    <row r="2" spans="1:7" ht="19.5" customHeight="1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92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94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57"/>
      <c r="B10" s="57"/>
      <c r="C10" s="57"/>
      <c r="D10" s="57"/>
      <c r="E10" s="57"/>
      <c r="F10" s="57"/>
      <c r="G10" s="3"/>
    </row>
    <row r="11" spans="1:7" ht="51" x14ac:dyDescent="0.25">
      <c r="B11" s="7" t="s">
        <v>1</v>
      </c>
      <c r="C11" s="7" t="s">
        <v>136</v>
      </c>
      <c r="D11" s="56" t="s">
        <v>2</v>
      </c>
      <c r="E11" s="56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ht="25.5" x14ac:dyDescent="0.25">
      <c r="B13" s="60" t="s">
        <v>42</v>
      </c>
      <c r="C13" s="20">
        <f>(23698+19928)*1.15</f>
        <v>50169.899999999994</v>
      </c>
      <c r="D13" s="11" t="s">
        <v>4</v>
      </c>
      <c r="E13" s="10">
        <v>8</v>
      </c>
      <c r="F13" s="12">
        <f>(C13/72)*E13</f>
        <v>5574.4333333333325</v>
      </c>
    </row>
    <row r="14" spans="1:7" ht="28.5" customHeight="1" x14ac:dyDescent="0.25">
      <c r="B14" s="55" t="s">
        <v>5</v>
      </c>
      <c r="C14" s="13"/>
      <c r="D14" s="13"/>
      <c r="E14" s="13"/>
      <c r="F14" s="12">
        <f>F13*30.2%</f>
        <v>1683.4788666666664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7257.9121999999988</v>
      </c>
    </row>
    <row r="16" spans="1:7" ht="15" customHeight="1" x14ac:dyDescent="0.25">
      <c r="A16" s="57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56" t="s">
        <v>8</v>
      </c>
      <c r="C18" s="56" t="s">
        <v>21</v>
      </c>
      <c r="D18" s="56" t="s">
        <v>10</v>
      </c>
      <c r="E18" s="56" t="s">
        <v>22</v>
      </c>
      <c r="F18" s="56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/>
      <c r="C20" s="47"/>
      <c r="D20" s="47"/>
      <c r="E20" s="48"/>
      <c r="F20" s="43">
        <f t="shared" ref="F20:F24" si="0">D20*E20</f>
        <v>0</v>
      </c>
    </row>
    <row r="21" spans="1:7" x14ac:dyDescent="0.25">
      <c r="B21" s="44"/>
      <c r="C21" s="45"/>
      <c r="D21" s="45"/>
      <c r="E21" s="46"/>
      <c r="F21" s="43">
        <f t="shared" si="0"/>
        <v>0</v>
      </c>
    </row>
    <row r="22" spans="1:7" x14ac:dyDescent="0.25">
      <c r="B22" s="44"/>
      <c r="C22" s="45"/>
      <c r="D22" s="45"/>
      <c r="E22" s="46"/>
      <c r="F22" s="43">
        <f t="shared" si="0"/>
        <v>0</v>
      </c>
    </row>
    <row r="23" spans="1:7" x14ac:dyDescent="0.25">
      <c r="B23" s="44"/>
      <c r="C23" s="45"/>
      <c r="D23" s="45"/>
      <c r="E23" s="46"/>
      <c r="F23" s="43">
        <f t="shared" si="0"/>
        <v>0</v>
      </c>
    </row>
    <row r="24" spans="1:7" x14ac:dyDescent="0.25">
      <c r="B24" s="44"/>
      <c r="C24" s="45"/>
      <c r="D24" s="45"/>
      <c r="E24" s="46"/>
      <c r="F24" s="43">
        <f t="shared" si="0"/>
        <v>0</v>
      </c>
    </row>
    <row r="25" spans="1:7" ht="24" customHeight="1" x14ac:dyDescent="0.25">
      <c r="B25" s="7" t="s">
        <v>11</v>
      </c>
      <c r="C25" s="22"/>
      <c r="D25" s="22"/>
      <c r="E25" s="22"/>
      <c r="F25" s="17">
        <f>SUM(F20:F24)</f>
        <v>0</v>
      </c>
    </row>
    <row r="26" spans="1:7" x14ac:dyDescent="0.25">
      <c r="A26" s="57"/>
    </row>
    <row r="27" spans="1:7" ht="28.5" customHeight="1" x14ac:dyDescent="0.25">
      <c r="A27" s="70" t="s">
        <v>12</v>
      </c>
      <c r="B27" s="70"/>
      <c r="C27" s="70"/>
      <c r="D27" s="70"/>
      <c r="E27" s="70"/>
      <c r="F27" s="70"/>
      <c r="G27" s="40"/>
    </row>
    <row r="28" spans="1:7" x14ac:dyDescent="0.25">
      <c r="A28" s="4"/>
    </row>
    <row r="29" spans="1:7" ht="94.5" customHeight="1" x14ac:dyDescent="0.25">
      <c r="A29" s="72" t="s">
        <v>39</v>
      </c>
      <c r="B29" s="73"/>
      <c r="C29" s="23" t="s">
        <v>9</v>
      </c>
      <c r="D29" s="23" t="s">
        <v>10</v>
      </c>
      <c r="E29" s="23" t="s">
        <v>40</v>
      </c>
      <c r="F29" s="23" t="s">
        <v>23</v>
      </c>
    </row>
    <row r="30" spans="1:7" x14ac:dyDescent="0.25">
      <c r="A30" s="74">
        <v>1</v>
      </c>
      <c r="B30" s="75"/>
      <c r="C30" s="19">
        <v>2</v>
      </c>
      <c r="D30" s="19">
        <v>3</v>
      </c>
      <c r="E30" s="19">
        <v>4</v>
      </c>
      <c r="F30" s="19">
        <v>5</v>
      </c>
    </row>
    <row r="31" spans="1:7" x14ac:dyDescent="0.25">
      <c r="A31" s="76" t="str">
        <f>B38</f>
        <v>Музыкальный центр</v>
      </c>
      <c r="B31" s="77"/>
      <c r="C31" s="18" t="s">
        <v>41</v>
      </c>
      <c r="D31" s="24">
        <v>8</v>
      </c>
      <c r="E31" s="21">
        <f>F31/D31</f>
        <v>6.0449999999999999</v>
      </c>
      <c r="F31" s="21">
        <f>C38</f>
        <v>48.36</v>
      </c>
    </row>
    <row r="32" spans="1:7" x14ac:dyDescent="0.25">
      <c r="A32" s="76" t="str">
        <f>B41</f>
        <v>Синтезатор Casio</v>
      </c>
      <c r="B32" s="77"/>
      <c r="C32" s="18" t="s">
        <v>41</v>
      </c>
      <c r="D32" s="24">
        <v>8</v>
      </c>
      <c r="E32" s="21">
        <f t="shared" ref="E32" si="1">F32/D32</f>
        <v>7.5912499999999996</v>
      </c>
      <c r="F32" s="21">
        <f>C41</f>
        <v>60.73</v>
      </c>
    </row>
    <row r="33" spans="1:6" ht="30" customHeight="1" x14ac:dyDescent="0.25">
      <c r="A33" s="92" t="str">
        <f>B44</f>
        <v>Мешочек для метания для физкультурных занятий</v>
      </c>
      <c r="B33" s="77"/>
      <c r="C33" s="18" t="s">
        <v>41</v>
      </c>
      <c r="D33" s="24">
        <v>8</v>
      </c>
      <c r="E33" s="21">
        <f t="shared" ref="E33" si="2">F33/D33</f>
        <v>0.21</v>
      </c>
      <c r="F33" s="21">
        <f>C44</f>
        <v>1.68</v>
      </c>
    </row>
    <row r="34" spans="1:6" x14ac:dyDescent="0.25">
      <c r="A34" s="92" t="str">
        <f>B47</f>
        <v>Кольцеброс</v>
      </c>
      <c r="B34" s="77"/>
      <c r="C34" s="18" t="s">
        <v>41</v>
      </c>
      <c r="D34" s="24">
        <v>8</v>
      </c>
      <c r="E34" s="21">
        <f t="shared" ref="E34" si="3">F34/D34</f>
        <v>0.15125</v>
      </c>
      <c r="F34" s="21">
        <f>C47</f>
        <v>1.21</v>
      </c>
    </row>
    <row r="35" spans="1:6" x14ac:dyDescent="0.25">
      <c r="A35" s="92" t="str">
        <f>B50</f>
        <v>Мяч резиновый тропики 17,5 см</v>
      </c>
      <c r="B35" s="93"/>
      <c r="C35" s="18" t="s">
        <v>41</v>
      </c>
      <c r="D35" s="24">
        <v>8</v>
      </c>
      <c r="E35" s="21">
        <f t="shared" ref="E35" si="4">F35/D35</f>
        <v>1.1837500000000001</v>
      </c>
      <c r="F35" s="21">
        <f>C50</f>
        <v>9.4700000000000006</v>
      </c>
    </row>
    <row r="36" spans="1:6" x14ac:dyDescent="0.25">
      <c r="A36" s="72" t="s">
        <v>11</v>
      </c>
      <c r="B36" s="73"/>
      <c r="C36" s="18"/>
      <c r="D36" s="18"/>
      <c r="E36" s="19"/>
      <c r="F36" s="36">
        <f>SUM(F31:F35)</f>
        <v>121.45</v>
      </c>
    </row>
    <row r="37" spans="1:6" x14ac:dyDescent="0.25">
      <c r="A37" s="4"/>
    </row>
    <row r="38" spans="1:6" x14ac:dyDescent="0.25">
      <c r="A38" s="3">
        <v>1</v>
      </c>
      <c r="B38" s="37" t="s">
        <v>57</v>
      </c>
      <c r="C38" s="38">
        <v>48.36</v>
      </c>
    </row>
    <row r="39" spans="1:6" x14ac:dyDescent="0.25">
      <c r="A39" s="4"/>
      <c r="B39" s="2" t="s">
        <v>58</v>
      </c>
    </row>
    <row r="40" spans="1:6" x14ac:dyDescent="0.25">
      <c r="A40" s="4"/>
      <c r="B40" s="71" t="s">
        <v>59</v>
      </c>
      <c r="C40" s="71"/>
      <c r="D40" s="71"/>
      <c r="E40" s="71"/>
      <c r="F40" s="71"/>
    </row>
    <row r="41" spans="1:6" x14ac:dyDescent="0.25">
      <c r="A41" s="3">
        <v>2</v>
      </c>
      <c r="B41" s="39" t="s">
        <v>60</v>
      </c>
      <c r="C41" s="38">
        <v>60.73</v>
      </c>
    </row>
    <row r="42" spans="1:6" x14ac:dyDescent="0.25">
      <c r="A42" s="4"/>
      <c r="B42" s="2" t="s">
        <v>61</v>
      </c>
    </row>
    <row r="43" spans="1:6" x14ac:dyDescent="0.25">
      <c r="A43" s="4"/>
      <c r="B43" s="71" t="s">
        <v>62</v>
      </c>
      <c r="C43" s="71"/>
      <c r="D43" s="71"/>
      <c r="E43" s="71"/>
      <c r="F43" s="71"/>
    </row>
    <row r="44" spans="1:6" ht="27" customHeight="1" x14ac:dyDescent="0.25">
      <c r="A44" s="3">
        <v>3</v>
      </c>
      <c r="B44" s="65" t="s">
        <v>96</v>
      </c>
      <c r="C44" s="63">
        <v>1.68</v>
      </c>
      <c r="D44" s="54"/>
      <c r="E44" s="54"/>
      <c r="F44" s="54"/>
    </row>
    <row r="45" spans="1:6" x14ac:dyDescent="0.25">
      <c r="A45" s="4"/>
      <c r="B45" s="2" t="s">
        <v>97</v>
      </c>
    </row>
    <row r="46" spans="1:6" x14ac:dyDescent="0.25">
      <c r="A46" s="4"/>
      <c r="B46" s="71" t="s">
        <v>98</v>
      </c>
      <c r="C46" s="71"/>
      <c r="D46" s="71"/>
      <c r="E46" s="71"/>
      <c r="F46" s="71"/>
    </row>
    <row r="47" spans="1:6" x14ac:dyDescent="0.25">
      <c r="A47" s="3">
        <v>4</v>
      </c>
      <c r="B47" s="65" t="s">
        <v>99</v>
      </c>
      <c r="C47" s="63">
        <v>1.21</v>
      </c>
      <c r="D47" s="62"/>
      <c r="E47" s="62"/>
      <c r="F47" s="62"/>
    </row>
    <row r="48" spans="1:6" x14ac:dyDescent="0.25">
      <c r="A48" s="4"/>
      <c r="B48" s="2" t="s">
        <v>100</v>
      </c>
    </row>
    <row r="49" spans="1:9" x14ac:dyDescent="0.25">
      <c r="A49" s="4"/>
      <c r="B49" s="71" t="s">
        <v>101</v>
      </c>
      <c r="C49" s="71"/>
      <c r="D49" s="71"/>
      <c r="E49" s="71"/>
      <c r="F49" s="71"/>
    </row>
    <row r="50" spans="1:9" ht="26.25" x14ac:dyDescent="0.25">
      <c r="A50" s="3">
        <v>5</v>
      </c>
      <c r="B50" s="65" t="s">
        <v>102</v>
      </c>
      <c r="C50" s="63">
        <v>9.4700000000000006</v>
      </c>
      <c r="D50" s="62"/>
      <c r="E50" s="62"/>
      <c r="F50" s="62"/>
    </row>
    <row r="51" spans="1:9" x14ac:dyDescent="0.25">
      <c r="A51" s="4"/>
      <c r="B51" s="2" t="s">
        <v>103</v>
      </c>
    </row>
    <row r="52" spans="1:9" x14ac:dyDescent="0.25">
      <c r="A52" s="4"/>
      <c r="B52" s="71" t="s">
        <v>104</v>
      </c>
      <c r="C52" s="71"/>
      <c r="D52" s="71"/>
      <c r="E52" s="71"/>
      <c r="F52" s="71"/>
    </row>
    <row r="53" spans="1:9" x14ac:dyDescent="0.25">
      <c r="A53" s="4"/>
      <c r="B53" s="62"/>
      <c r="C53" s="62"/>
      <c r="D53" s="62"/>
      <c r="E53" s="62"/>
      <c r="F53" s="62"/>
    </row>
    <row r="54" spans="1:9" ht="18.75" x14ac:dyDescent="0.25">
      <c r="A54" s="90" t="s">
        <v>32</v>
      </c>
      <c r="B54" s="90"/>
      <c r="C54" s="90"/>
      <c r="D54" s="90"/>
      <c r="E54" s="90"/>
      <c r="F54" s="90"/>
    </row>
    <row r="55" spans="1:9" ht="27" customHeight="1" x14ac:dyDescent="0.25">
      <c r="B55" s="3" t="s">
        <v>13</v>
      </c>
    </row>
    <row r="56" spans="1:9" ht="30.75" customHeight="1" x14ac:dyDescent="0.25">
      <c r="A56" s="10" t="s">
        <v>19</v>
      </c>
      <c r="B56" s="86" t="s">
        <v>14</v>
      </c>
      <c r="C56" s="87"/>
      <c r="D56" s="87"/>
      <c r="E56" s="88"/>
      <c r="F56" s="25" t="s">
        <v>15</v>
      </c>
    </row>
    <row r="57" spans="1:9" ht="49.5" customHeight="1" x14ac:dyDescent="0.25">
      <c r="A57" s="10">
        <v>1</v>
      </c>
      <c r="B57" s="76" t="s">
        <v>25</v>
      </c>
      <c r="C57" s="89"/>
      <c r="D57" s="89"/>
      <c r="E57" s="77"/>
      <c r="F57" s="26">
        <v>8040178.4000000004</v>
      </c>
      <c r="G57" s="27"/>
    </row>
    <row r="58" spans="1:9" ht="39.75" customHeight="1" x14ac:dyDescent="0.25">
      <c r="A58" s="10">
        <v>2</v>
      </c>
      <c r="B58" s="76" t="s">
        <v>26</v>
      </c>
      <c r="C58" s="89"/>
      <c r="D58" s="89"/>
      <c r="E58" s="77"/>
      <c r="F58" s="28">
        <v>10247691.66</v>
      </c>
      <c r="G58" s="27"/>
    </row>
    <row r="59" spans="1:9" ht="41.25" customHeight="1" x14ac:dyDescent="0.25">
      <c r="A59" s="10">
        <v>3</v>
      </c>
      <c r="B59" s="76" t="s">
        <v>24</v>
      </c>
      <c r="C59" s="89"/>
      <c r="D59" s="89"/>
      <c r="E59" s="77"/>
      <c r="F59" s="28">
        <v>1389304.72</v>
      </c>
      <c r="G59" s="27"/>
    </row>
    <row r="60" spans="1:9" ht="41.25" customHeight="1" x14ac:dyDescent="0.25">
      <c r="A60" s="10">
        <v>4</v>
      </c>
      <c r="B60" s="76" t="s">
        <v>27</v>
      </c>
      <c r="C60" s="89"/>
      <c r="D60" s="89"/>
      <c r="E60" s="77"/>
      <c r="F60" s="42">
        <f>F57+F58+F59</f>
        <v>19677174.780000001</v>
      </c>
      <c r="G60" s="29"/>
    </row>
    <row r="61" spans="1:9" ht="24.75" customHeight="1" x14ac:dyDescent="0.25">
      <c r="A61" s="10">
        <v>5</v>
      </c>
      <c r="B61" s="76" t="s">
        <v>28</v>
      </c>
      <c r="C61" s="89"/>
      <c r="D61" s="89"/>
      <c r="E61" s="77"/>
      <c r="F61" s="26">
        <v>64308591.219999999</v>
      </c>
      <c r="G61" s="30"/>
      <c r="I61" s="49"/>
    </row>
    <row r="62" spans="1:9" ht="26.25" customHeight="1" x14ac:dyDescent="0.25">
      <c r="A62" s="10">
        <v>6</v>
      </c>
      <c r="B62" s="76" t="s">
        <v>29</v>
      </c>
      <c r="C62" s="89"/>
      <c r="D62" s="89"/>
      <c r="E62" s="77"/>
      <c r="F62" s="42">
        <f>F60/F61</f>
        <v>0.30598049819944417</v>
      </c>
      <c r="G62" s="27"/>
    </row>
    <row r="63" spans="1:9" x14ac:dyDescent="0.25">
      <c r="A63" s="3"/>
      <c r="G63" s="31"/>
    </row>
    <row r="64" spans="1:9" x14ac:dyDescent="0.25">
      <c r="A64" s="4"/>
      <c r="G64" s="31"/>
    </row>
    <row r="65" spans="1:13" ht="22.5" customHeight="1" x14ac:dyDescent="0.25">
      <c r="A65" s="85" t="s">
        <v>93</v>
      </c>
      <c r="B65" s="85"/>
      <c r="C65" s="85"/>
      <c r="D65" s="85"/>
      <c r="E65" s="85"/>
      <c r="G65" s="31"/>
    </row>
    <row r="66" spans="1:13" x14ac:dyDescent="0.25">
      <c r="A66" s="57"/>
      <c r="G66" s="31"/>
    </row>
    <row r="67" spans="1:13" s="1" customFormat="1" ht="22.5" customHeight="1" x14ac:dyDescent="0.25">
      <c r="A67" s="56" t="s">
        <v>19</v>
      </c>
      <c r="B67" s="82" t="s">
        <v>16</v>
      </c>
      <c r="C67" s="82"/>
      <c r="D67" s="82"/>
      <c r="E67" s="56" t="s">
        <v>17</v>
      </c>
      <c r="F67" s="32"/>
      <c r="G67" s="32"/>
      <c r="H67" s="32"/>
      <c r="I67" s="32"/>
      <c r="J67" s="32"/>
      <c r="K67" s="32"/>
      <c r="L67" s="32"/>
      <c r="M67" s="32"/>
    </row>
    <row r="68" spans="1:13" ht="36.75" customHeight="1" x14ac:dyDescent="0.25">
      <c r="A68" s="10">
        <v>1</v>
      </c>
      <c r="B68" s="81" t="s">
        <v>33</v>
      </c>
      <c r="C68" s="81"/>
      <c r="D68" s="81"/>
      <c r="E68" s="20">
        <f>F15</f>
        <v>7257.9121999999988</v>
      </c>
    </row>
    <row r="69" spans="1:13" ht="36" customHeight="1" x14ac:dyDescent="0.25">
      <c r="A69" s="10">
        <v>2</v>
      </c>
      <c r="B69" s="81" t="s">
        <v>34</v>
      </c>
      <c r="C69" s="81"/>
      <c r="D69" s="81"/>
      <c r="E69" s="20">
        <f>F25</f>
        <v>0</v>
      </c>
    </row>
    <row r="70" spans="1:13" ht="36" customHeight="1" x14ac:dyDescent="0.25">
      <c r="A70" s="10">
        <v>3</v>
      </c>
      <c r="B70" s="81" t="s">
        <v>35</v>
      </c>
      <c r="C70" s="81"/>
      <c r="D70" s="81"/>
      <c r="E70" s="11">
        <f>F36</f>
        <v>121.45</v>
      </c>
    </row>
    <row r="71" spans="1:13" ht="29.25" customHeight="1" x14ac:dyDescent="0.25">
      <c r="A71" s="10">
        <v>4</v>
      </c>
      <c r="B71" s="81" t="s">
        <v>36</v>
      </c>
      <c r="C71" s="81"/>
      <c r="D71" s="81"/>
      <c r="E71" s="20">
        <f>F62*E68</f>
        <v>2220.7795908438234</v>
      </c>
    </row>
    <row r="72" spans="1:13" ht="39.75" customHeight="1" x14ac:dyDescent="0.25">
      <c r="A72" s="10">
        <v>5</v>
      </c>
      <c r="B72" s="81" t="s">
        <v>37</v>
      </c>
      <c r="C72" s="81"/>
      <c r="D72" s="81"/>
      <c r="E72" s="20">
        <f>E71+E70+E69+E68</f>
        <v>9600.1417908438216</v>
      </c>
    </row>
    <row r="73" spans="1:13" ht="45" customHeight="1" x14ac:dyDescent="0.25">
      <c r="A73" s="10">
        <v>6</v>
      </c>
      <c r="B73" s="78" t="s">
        <v>95</v>
      </c>
      <c r="C73" s="79"/>
      <c r="D73" s="80"/>
      <c r="E73" s="33">
        <f>E72/12</f>
        <v>800.01181590365184</v>
      </c>
    </row>
    <row r="74" spans="1:13" ht="36.75" customHeight="1" x14ac:dyDescent="0.25">
      <c r="A74" s="10">
        <v>7</v>
      </c>
      <c r="B74" s="81" t="s">
        <v>43</v>
      </c>
      <c r="C74" s="81"/>
      <c r="D74" s="81"/>
      <c r="E74" s="34">
        <f>E73/8</f>
        <v>100.00147698795648</v>
      </c>
      <c r="F74" s="35"/>
    </row>
  </sheetData>
  <mergeCells count="37">
    <mergeCell ref="A36:B36"/>
    <mergeCell ref="A1:G1"/>
    <mergeCell ref="A2:G2"/>
    <mergeCell ref="A3:G3"/>
    <mergeCell ref="C8:E8"/>
    <mergeCell ref="A9:F9"/>
    <mergeCell ref="A17:F17"/>
    <mergeCell ref="A27:F27"/>
    <mergeCell ref="A29:B29"/>
    <mergeCell ref="A30:B30"/>
    <mergeCell ref="A31:B31"/>
    <mergeCell ref="A32:B32"/>
    <mergeCell ref="A33:B33"/>
    <mergeCell ref="A34:B34"/>
    <mergeCell ref="A35:B35"/>
    <mergeCell ref="A65:E65"/>
    <mergeCell ref="B40:F40"/>
    <mergeCell ref="B43:F43"/>
    <mergeCell ref="A54:F54"/>
    <mergeCell ref="B56:E56"/>
    <mergeCell ref="B57:E57"/>
    <mergeCell ref="B58:E58"/>
    <mergeCell ref="B59:E59"/>
    <mergeCell ref="B60:E60"/>
    <mergeCell ref="B61:E61"/>
    <mergeCell ref="B62:E62"/>
    <mergeCell ref="B46:F46"/>
    <mergeCell ref="B49:F49"/>
    <mergeCell ref="B52:F52"/>
    <mergeCell ref="B73:D73"/>
    <mergeCell ref="B74:D74"/>
    <mergeCell ref="B67:D67"/>
    <mergeCell ref="B68:D68"/>
    <mergeCell ref="B69:D69"/>
    <mergeCell ref="B70:D70"/>
    <mergeCell ref="B71:D71"/>
    <mergeCell ref="B72:D72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H11" sqref="H11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x14ac:dyDescent="0.25">
      <c r="A1" s="83" t="s">
        <v>106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109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107</v>
      </c>
      <c r="C5" s="4"/>
      <c r="D5" s="4"/>
      <c r="E5" s="4"/>
      <c r="F5" s="4"/>
      <c r="G5" s="4"/>
    </row>
    <row r="6" spans="1:7" ht="19.5" customHeight="1" x14ac:dyDescent="0.25">
      <c r="B6" s="4" t="s">
        <v>49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59"/>
      <c r="B10" s="59"/>
      <c r="C10" s="59"/>
      <c r="D10" s="59"/>
      <c r="E10" s="59"/>
      <c r="F10" s="59"/>
      <c r="G10" s="3"/>
    </row>
    <row r="11" spans="1:7" ht="51" x14ac:dyDescent="0.25">
      <c r="B11" s="7" t="s">
        <v>1</v>
      </c>
      <c r="C11" s="7" t="s">
        <v>136</v>
      </c>
      <c r="D11" s="61" t="s">
        <v>2</v>
      </c>
      <c r="E11" s="61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ht="25.5" x14ac:dyDescent="0.25">
      <c r="B13" s="60" t="s">
        <v>42</v>
      </c>
      <c r="C13" s="20">
        <f>(23698+5537)*1.15</f>
        <v>33620.25</v>
      </c>
      <c r="D13" s="11" t="s">
        <v>4</v>
      </c>
      <c r="E13" s="10">
        <v>8</v>
      </c>
      <c r="F13" s="12">
        <f>(C13/72)*E13</f>
        <v>3735.5833333333335</v>
      </c>
    </row>
    <row r="14" spans="1:7" ht="28.5" customHeight="1" x14ac:dyDescent="0.25">
      <c r="B14" s="60" t="s">
        <v>5</v>
      </c>
      <c r="C14" s="13"/>
      <c r="D14" s="13"/>
      <c r="E14" s="13"/>
      <c r="F14" s="12">
        <f>F13*30.2%</f>
        <v>1128.1461666666667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4863.7295000000004</v>
      </c>
    </row>
    <row r="16" spans="1:7" ht="15" customHeight="1" x14ac:dyDescent="0.25">
      <c r="A16" s="59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61" t="s">
        <v>8</v>
      </c>
      <c r="C18" s="61" t="s">
        <v>21</v>
      </c>
      <c r="D18" s="61" t="s">
        <v>10</v>
      </c>
      <c r="E18" s="61" t="s">
        <v>22</v>
      </c>
      <c r="F18" s="61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/>
      <c r="C20" s="47"/>
      <c r="D20" s="47"/>
      <c r="E20" s="48"/>
      <c r="F20" s="43">
        <f t="shared" ref="F20:F24" si="0">D20*E20</f>
        <v>0</v>
      </c>
    </row>
    <row r="21" spans="1:7" x14ac:dyDescent="0.25">
      <c r="B21" s="44"/>
      <c r="C21" s="45"/>
      <c r="D21" s="45"/>
      <c r="E21" s="46"/>
      <c r="F21" s="43">
        <f t="shared" si="0"/>
        <v>0</v>
      </c>
    </row>
    <row r="22" spans="1:7" x14ac:dyDescent="0.25">
      <c r="B22" s="44"/>
      <c r="C22" s="45"/>
      <c r="D22" s="45"/>
      <c r="E22" s="46"/>
      <c r="F22" s="43">
        <f t="shared" si="0"/>
        <v>0</v>
      </c>
    </row>
    <row r="23" spans="1:7" x14ac:dyDescent="0.25">
      <c r="B23" s="44"/>
      <c r="C23" s="45"/>
      <c r="D23" s="45"/>
      <c r="E23" s="46"/>
      <c r="F23" s="43">
        <f t="shared" si="0"/>
        <v>0</v>
      </c>
    </row>
    <row r="24" spans="1:7" x14ac:dyDescent="0.25">
      <c r="B24" s="44"/>
      <c r="C24" s="45"/>
      <c r="D24" s="45"/>
      <c r="E24" s="46"/>
      <c r="F24" s="43">
        <f t="shared" si="0"/>
        <v>0</v>
      </c>
    </row>
    <row r="25" spans="1:7" ht="24" customHeight="1" x14ac:dyDescent="0.25">
      <c r="B25" s="7" t="s">
        <v>11</v>
      </c>
      <c r="C25" s="22"/>
      <c r="D25" s="22"/>
      <c r="E25" s="22"/>
      <c r="F25" s="17">
        <f>SUM(F20:F24)</f>
        <v>0</v>
      </c>
    </row>
    <row r="26" spans="1:7" x14ac:dyDescent="0.25">
      <c r="A26" s="59"/>
    </row>
    <row r="27" spans="1:7" ht="28.5" customHeight="1" x14ac:dyDescent="0.25">
      <c r="A27" s="70" t="s">
        <v>12</v>
      </c>
      <c r="B27" s="70"/>
      <c r="C27" s="70"/>
      <c r="D27" s="70"/>
      <c r="E27" s="70"/>
      <c r="F27" s="70"/>
      <c r="G27" s="40"/>
    </row>
    <row r="28" spans="1:7" x14ac:dyDescent="0.25">
      <c r="A28" s="4"/>
    </row>
    <row r="29" spans="1:7" ht="94.5" customHeight="1" x14ac:dyDescent="0.25">
      <c r="A29" s="72" t="s">
        <v>39</v>
      </c>
      <c r="B29" s="73"/>
      <c r="C29" s="23" t="s">
        <v>9</v>
      </c>
      <c r="D29" s="23" t="s">
        <v>10</v>
      </c>
      <c r="E29" s="23" t="s">
        <v>40</v>
      </c>
      <c r="F29" s="23" t="s">
        <v>23</v>
      </c>
    </row>
    <row r="30" spans="1:7" x14ac:dyDescent="0.25">
      <c r="A30" s="74">
        <v>1</v>
      </c>
      <c r="B30" s="75"/>
      <c r="C30" s="19">
        <v>2</v>
      </c>
      <c r="D30" s="19">
        <v>3</v>
      </c>
      <c r="E30" s="19">
        <v>4</v>
      </c>
      <c r="F30" s="19">
        <v>5</v>
      </c>
    </row>
    <row r="31" spans="1:7" x14ac:dyDescent="0.25">
      <c r="A31" s="76" t="str">
        <f>B34</f>
        <v>Музыкальный центр</v>
      </c>
      <c r="B31" s="77"/>
      <c r="C31" s="18" t="s">
        <v>41</v>
      </c>
      <c r="D31" s="24">
        <v>8</v>
      </c>
      <c r="E31" s="21">
        <f>F31/D31</f>
        <v>6.0449999999999999</v>
      </c>
      <c r="F31" s="21">
        <f>C34</f>
        <v>48.36</v>
      </c>
    </row>
    <row r="32" spans="1:7" s="2" customFormat="1" ht="12.75" x14ac:dyDescent="0.2">
      <c r="A32" s="72" t="s">
        <v>11</v>
      </c>
      <c r="B32" s="73"/>
      <c r="C32" s="18"/>
      <c r="D32" s="18"/>
      <c r="E32" s="19"/>
      <c r="F32" s="36">
        <f>SUM(F31:F31)</f>
        <v>48.36</v>
      </c>
    </row>
    <row r="33" spans="1:9" s="2" customFormat="1" ht="12.75" x14ac:dyDescent="0.2">
      <c r="A33" s="4"/>
    </row>
    <row r="34" spans="1:9" s="2" customFormat="1" ht="12.75" x14ac:dyDescent="0.2">
      <c r="A34" s="3">
        <v>1</v>
      </c>
      <c r="B34" s="37" t="s">
        <v>57</v>
      </c>
      <c r="C34" s="38">
        <v>48.36</v>
      </c>
    </row>
    <row r="35" spans="1:9" s="2" customFormat="1" ht="12.75" x14ac:dyDescent="0.2">
      <c r="A35" s="4"/>
      <c r="B35" s="2" t="s">
        <v>58</v>
      </c>
    </row>
    <row r="36" spans="1:9" s="2" customFormat="1" ht="12.75" x14ac:dyDescent="0.2">
      <c r="A36" s="4"/>
      <c r="B36" s="71" t="s">
        <v>59</v>
      </c>
      <c r="C36" s="71"/>
      <c r="D36" s="71"/>
      <c r="E36" s="71"/>
      <c r="F36" s="71"/>
    </row>
    <row r="37" spans="1:9" s="2" customFormat="1" ht="12.75" x14ac:dyDescent="0.2">
      <c r="A37" s="4"/>
      <c r="B37" s="62"/>
      <c r="C37" s="62"/>
      <c r="D37" s="62"/>
      <c r="E37" s="62"/>
      <c r="F37" s="62"/>
    </row>
    <row r="38" spans="1:9" s="2" customFormat="1" ht="18.75" x14ac:dyDescent="0.2">
      <c r="A38" s="90" t="s">
        <v>32</v>
      </c>
      <c r="B38" s="90"/>
      <c r="C38" s="90"/>
      <c r="D38" s="90"/>
      <c r="E38" s="90"/>
      <c r="F38" s="90"/>
    </row>
    <row r="39" spans="1:9" s="2" customFormat="1" ht="27" customHeight="1" x14ac:dyDescent="0.2">
      <c r="B39" s="3" t="s">
        <v>13</v>
      </c>
    </row>
    <row r="40" spans="1:9" s="2" customFormat="1" ht="30.75" customHeight="1" x14ac:dyDescent="0.2">
      <c r="A40" s="10" t="s">
        <v>19</v>
      </c>
      <c r="B40" s="86" t="s">
        <v>14</v>
      </c>
      <c r="C40" s="87"/>
      <c r="D40" s="87"/>
      <c r="E40" s="88"/>
      <c r="F40" s="25" t="s">
        <v>15</v>
      </c>
    </row>
    <row r="41" spans="1:9" s="2" customFormat="1" ht="49.5" customHeight="1" x14ac:dyDescent="0.2">
      <c r="A41" s="10">
        <v>1</v>
      </c>
      <c r="B41" s="76" t="s">
        <v>25</v>
      </c>
      <c r="C41" s="89"/>
      <c r="D41" s="89"/>
      <c r="E41" s="77"/>
      <c r="F41" s="26">
        <v>8040178.4000000004</v>
      </c>
      <c r="G41" s="27"/>
    </row>
    <row r="42" spans="1:9" s="2" customFormat="1" ht="39.75" customHeight="1" x14ac:dyDescent="0.2">
      <c r="A42" s="10">
        <v>2</v>
      </c>
      <c r="B42" s="76" t="s">
        <v>26</v>
      </c>
      <c r="C42" s="89"/>
      <c r="D42" s="89"/>
      <c r="E42" s="77"/>
      <c r="F42" s="28">
        <v>10247691.66</v>
      </c>
      <c r="G42" s="27"/>
    </row>
    <row r="43" spans="1:9" s="2" customFormat="1" ht="41.25" customHeight="1" x14ac:dyDescent="0.2">
      <c r="A43" s="10">
        <v>3</v>
      </c>
      <c r="B43" s="76" t="s">
        <v>24</v>
      </c>
      <c r="C43" s="89"/>
      <c r="D43" s="89"/>
      <c r="E43" s="77"/>
      <c r="F43" s="28">
        <v>1389304.72</v>
      </c>
      <c r="G43" s="27"/>
    </row>
    <row r="44" spans="1:9" s="2" customFormat="1" ht="41.25" customHeight="1" x14ac:dyDescent="0.2">
      <c r="A44" s="10">
        <v>4</v>
      </c>
      <c r="B44" s="76" t="s">
        <v>27</v>
      </c>
      <c r="C44" s="89"/>
      <c r="D44" s="89"/>
      <c r="E44" s="77"/>
      <c r="F44" s="42">
        <f>F41+F42+F43</f>
        <v>19677174.780000001</v>
      </c>
      <c r="G44" s="29"/>
    </row>
    <row r="45" spans="1:9" s="2" customFormat="1" ht="24.75" customHeight="1" x14ac:dyDescent="0.2">
      <c r="A45" s="10">
        <v>5</v>
      </c>
      <c r="B45" s="76" t="s">
        <v>28</v>
      </c>
      <c r="C45" s="89"/>
      <c r="D45" s="89"/>
      <c r="E45" s="77"/>
      <c r="F45" s="26">
        <v>64308591.219999999</v>
      </c>
      <c r="G45" s="30"/>
      <c r="I45" s="49"/>
    </row>
    <row r="46" spans="1:9" s="2" customFormat="1" ht="26.25" customHeight="1" x14ac:dyDescent="0.2">
      <c r="A46" s="10">
        <v>6</v>
      </c>
      <c r="B46" s="76" t="s">
        <v>29</v>
      </c>
      <c r="C46" s="89"/>
      <c r="D46" s="89"/>
      <c r="E46" s="77"/>
      <c r="F46" s="42">
        <f>F44/F45</f>
        <v>0.30598049819944417</v>
      </c>
      <c r="G46" s="27"/>
    </row>
    <row r="47" spans="1:9" s="2" customFormat="1" ht="12.75" x14ac:dyDescent="0.2">
      <c r="A47" s="3"/>
      <c r="G47" s="31"/>
    </row>
    <row r="48" spans="1:9" x14ac:dyDescent="0.25">
      <c r="A48" s="4"/>
      <c r="G48" s="31"/>
    </row>
    <row r="49" spans="1:13" ht="22.5" customHeight="1" x14ac:dyDescent="0.25">
      <c r="A49" s="85" t="s">
        <v>110</v>
      </c>
      <c r="B49" s="85"/>
      <c r="C49" s="85"/>
      <c r="D49" s="85"/>
      <c r="E49" s="85"/>
      <c r="G49" s="31"/>
    </row>
    <row r="50" spans="1:13" x14ac:dyDescent="0.25">
      <c r="A50" s="59"/>
      <c r="G50" s="31"/>
    </row>
    <row r="51" spans="1:13" s="1" customFormat="1" ht="22.5" customHeight="1" x14ac:dyDescent="0.25">
      <c r="A51" s="61" t="s">
        <v>19</v>
      </c>
      <c r="B51" s="82" t="s">
        <v>16</v>
      </c>
      <c r="C51" s="82"/>
      <c r="D51" s="82"/>
      <c r="E51" s="61" t="s">
        <v>17</v>
      </c>
      <c r="F51" s="32"/>
      <c r="G51" s="32"/>
      <c r="H51" s="32"/>
      <c r="I51" s="32"/>
      <c r="J51" s="32"/>
      <c r="K51" s="32"/>
      <c r="L51" s="32"/>
      <c r="M51" s="32"/>
    </row>
    <row r="52" spans="1:13" ht="36.75" customHeight="1" x14ac:dyDescent="0.25">
      <c r="A52" s="10">
        <v>1</v>
      </c>
      <c r="B52" s="81" t="s">
        <v>33</v>
      </c>
      <c r="C52" s="81"/>
      <c r="D52" s="81"/>
      <c r="E52" s="20">
        <f>F15</f>
        <v>4863.7295000000004</v>
      </c>
    </row>
    <row r="53" spans="1:13" ht="36" customHeight="1" x14ac:dyDescent="0.25">
      <c r="A53" s="10">
        <v>2</v>
      </c>
      <c r="B53" s="81" t="s">
        <v>34</v>
      </c>
      <c r="C53" s="81"/>
      <c r="D53" s="81"/>
      <c r="E53" s="20">
        <f>F25</f>
        <v>0</v>
      </c>
    </row>
    <row r="54" spans="1:13" ht="36" customHeight="1" x14ac:dyDescent="0.25">
      <c r="A54" s="10">
        <v>3</v>
      </c>
      <c r="B54" s="81" t="s">
        <v>35</v>
      </c>
      <c r="C54" s="81"/>
      <c r="D54" s="81"/>
      <c r="E54" s="11">
        <f>F32</f>
        <v>48.36</v>
      </c>
    </row>
    <row r="55" spans="1:13" ht="29.25" customHeight="1" x14ac:dyDescent="0.25">
      <c r="A55" s="10">
        <v>4</v>
      </c>
      <c r="B55" s="81" t="s">
        <v>36</v>
      </c>
      <c r="C55" s="81"/>
      <c r="D55" s="81"/>
      <c r="E55" s="20">
        <f>F46*E52</f>
        <v>1488.2063755173335</v>
      </c>
    </row>
    <row r="56" spans="1:13" ht="39.75" customHeight="1" x14ac:dyDescent="0.25">
      <c r="A56" s="10">
        <v>5</v>
      </c>
      <c r="B56" s="81" t="s">
        <v>37</v>
      </c>
      <c r="C56" s="81"/>
      <c r="D56" s="81"/>
      <c r="E56" s="20">
        <f>E55+E54+E53+E52</f>
        <v>6400.295875517334</v>
      </c>
    </row>
    <row r="57" spans="1:13" ht="45" customHeight="1" x14ac:dyDescent="0.25">
      <c r="A57" s="10">
        <v>6</v>
      </c>
      <c r="B57" s="78" t="s">
        <v>108</v>
      </c>
      <c r="C57" s="79"/>
      <c r="D57" s="80"/>
      <c r="E57" s="33">
        <f>E56/8</f>
        <v>800.03698443966675</v>
      </c>
    </row>
    <row r="58" spans="1:13" ht="36.75" customHeight="1" x14ac:dyDescent="0.25">
      <c r="A58" s="10">
        <v>7</v>
      </c>
      <c r="B58" s="81" t="s">
        <v>43</v>
      </c>
      <c r="C58" s="81"/>
      <c r="D58" s="81"/>
      <c r="E58" s="34">
        <f>E57/8</f>
        <v>100.00462305495834</v>
      </c>
      <c r="F58" s="35"/>
    </row>
  </sheetData>
  <mergeCells count="29">
    <mergeCell ref="B57:D57"/>
    <mergeCell ref="B58:D58"/>
    <mergeCell ref="B51:D51"/>
    <mergeCell ref="B52:D52"/>
    <mergeCell ref="B53:D53"/>
    <mergeCell ref="B54:D54"/>
    <mergeCell ref="B55:D55"/>
    <mergeCell ref="B56:D56"/>
    <mergeCell ref="A49:E49"/>
    <mergeCell ref="A38:F38"/>
    <mergeCell ref="B40:E40"/>
    <mergeCell ref="B41:E41"/>
    <mergeCell ref="B42:E42"/>
    <mergeCell ref="B43:E43"/>
    <mergeCell ref="B44:E44"/>
    <mergeCell ref="B45:E45"/>
    <mergeCell ref="B46:E46"/>
    <mergeCell ref="A32:B32"/>
    <mergeCell ref="B36:F36"/>
    <mergeCell ref="A27:F27"/>
    <mergeCell ref="A29:B29"/>
    <mergeCell ref="A30:B30"/>
    <mergeCell ref="A31:B31"/>
    <mergeCell ref="A17:F17"/>
    <mergeCell ref="A1:G1"/>
    <mergeCell ref="A2:G2"/>
    <mergeCell ref="A3:G3"/>
    <mergeCell ref="C8:E8"/>
    <mergeCell ref="A9:F9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13" workbookViewId="0">
      <selection activeCell="C98" sqref="C98"/>
    </sheetView>
  </sheetViews>
  <sheetFormatPr defaultRowHeight="15" x14ac:dyDescent="0.25"/>
  <cols>
    <col min="1" max="1" width="9" style="2" customWidth="1"/>
    <col min="2" max="2" width="22.85546875" style="2" customWidth="1"/>
    <col min="3" max="3" width="23.7109375" style="2" customWidth="1"/>
    <col min="4" max="4" width="20.85546875" style="2" customWidth="1"/>
    <col min="5" max="5" width="17.140625" style="2" customWidth="1"/>
    <col min="6" max="6" width="21.140625" style="2" customWidth="1"/>
    <col min="7" max="7" width="17.140625" style="2" customWidth="1"/>
    <col min="8" max="8" width="9.140625" style="2"/>
    <col min="9" max="9" width="13.5703125" style="2" bestFit="1" customWidth="1"/>
    <col min="10" max="13" width="9.140625" style="2"/>
  </cols>
  <sheetData>
    <row r="1" spans="1:7" ht="15.75" customHeight="1" x14ac:dyDescent="0.25">
      <c r="A1" s="83" t="s">
        <v>123</v>
      </c>
      <c r="B1" s="83"/>
      <c r="C1" s="83"/>
      <c r="D1" s="83"/>
      <c r="E1" s="83"/>
      <c r="F1" s="83"/>
      <c r="G1" s="83"/>
    </row>
    <row r="2" spans="1:7" x14ac:dyDescent="0.25">
      <c r="A2" s="83" t="s">
        <v>137</v>
      </c>
      <c r="B2" s="83"/>
      <c r="C2" s="83"/>
      <c r="D2" s="83"/>
      <c r="E2" s="83"/>
      <c r="F2" s="83"/>
      <c r="G2" s="83"/>
    </row>
    <row r="3" spans="1:7" ht="50.25" customHeight="1" x14ac:dyDescent="0.25">
      <c r="A3" s="84" t="s">
        <v>124</v>
      </c>
      <c r="B3" s="84"/>
      <c r="C3" s="84"/>
      <c r="D3" s="84"/>
      <c r="E3" s="84"/>
      <c r="F3" s="84"/>
      <c r="G3" s="84"/>
    </row>
    <row r="4" spans="1:7" x14ac:dyDescent="0.25">
      <c r="B4" s="3" t="s">
        <v>0</v>
      </c>
      <c r="C4" s="3"/>
      <c r="D4" s="3"/>
      <c r="E4" s="3"/>
      <c r="F4" s="3"/>
      <c r="G4" s="3"/>
    </row>
    <row r="5" spans="1:7" x14ac:dyDescent="0.25">
      <c r="B5" s="4" t="s">
        <v>20</v>
      </c>
      <c r="C5" s="4"/>
      <c r="D5" s="4"/>
      <c r="E5" s="4"/>
      <c r="F5" s="4"/>
      <c r="G5" s="4"/>
    </row>
    <row r="6" spans="1:7" ht="19.5" customHeight="1" x14ac:dyDescent="0.25">
      <c r="B6" s="4" t="s">
        <v>122</v>
      </c>
      <c r="C6" s="4"/>
      <c r="D6" s="4"/>
      <c r="E6" s="4"/>
      <c r="F6" s="4"/>
      <c r="G6" s="4"/>
    </row>
    <row r="7" spans="1:7" x14ac:dyDescent="0.25">
      <c r="A7" s="5"/>
    </row>
    <row r="8" spans="1:7" ht="23.25" customHeight="1" x14ac:dyDescent="0.25">
      <c r="A8" s="5"/>
      <c r="C8" s="90" t="s">
        <v>30</v>
      </c>
      <c r="D8" s="90"/>
      <c r="E8" s="90"/>
    </row>
    <row r="9" spans="1:7" ht="17.25" customHeight="1" x14ac:dyDescent="0.25">
      <c r="A9" s="91" t="s">
        <v>31</v>
      </c>
      <c r="B9" s="91"/>
      <c r="C9" s="91"/>
      <c r="D9" s="91"/>
      <c r="E9" s="91"/>
      <c r="F9" s="91"/>
      <c r="G9" s="3"/>
    </row>
    <row r="10" spans="1:7" x14ac:dyDescent="0.25">
      <c r="A10" s="67"/>
      <c r="B10" s="67"/>
      <c r="C10" s="67"/>
      <c r="D10" s="67"/>
      <c r="E10" s="67"/>
      <c r="F10" s="67"/>
      <c r="G10" s="3"/>
    </row>
    <row r="11" spans="1:7" ht="51" x14ac:dyDescent="0.25">
      <c r="B11" s="7" t="s">
        <v>1</v>
      </c>
      <c r="C11" s="7" t="s">
        <v>139</v>
      </c>
      <c r="D11" s="69" t="s">
        <v>2</v>
      </c>
      <c r="E11" s="69" t="s">
        <v>3</v>
      </c>
      <c r="F11" s="9" t="s">
        <v>18</v>
      </c>
    </row>
    <row r="12" spans="1:7" x14ac:dyDescent="0.25">
      <c r="B12" s="10">
        <v>1</v>
      </c>
      <c r="C12" s="10">
        <v>2</v>
      </c>
      <c r="D12" s="10">
        <v>3</v>
      </c>
      <c r="E12" s="10">
        <v>4</v>
      </c>
      <c r="F12" s="10">
        <v>5</v>
      </c>
    </row>
    <row r="13" spans="1:7" x14ac:dyDescent="0.25">
      <c r="B13" s="68" t="s">
        <v>130</v>
      </c>
      <c r="C13" s="20">
        <f>(24376+3155)*1.15</f>
        <v>31660.649999999998</v>
      </c>
      <c r="D13" s="11" t="s">
        <v>105</v>
      </c>
      <c r="E13" s="10">
        <v>4</v>
      </c>
      <c r="F13" s="12">
        <f>(C13/80)*E13</f>
        <v>1583.0324999999998</v>
      </c>
    </row>
    <row r="14" spans="1:7" ht="28.5" customHeight="1" x14ac:dyDescent="0.25">
      <c r="B14" s="68" t="s">
        <v>5</v>
      </c>
      <c r="C14" s="13"/>
      <c r="D14" s="13"/>
      <c r="E14" s="13"/>
      <c r="F14" s="12">
        <f>F13*30.2%</f>
        <v>478.07581499999992</v>
      </c>
    </row>
    <row r="15" spans="1:7" ht="18.75" customHeight="1" x14ac:dyDescent="0.25">
      <c r="B15" s="14" t="s">
        <v>6</v>
      </c>
      <c r="C15" s="15"/>
      <c r="D15" s="15"/>
      <c r="E15" s="16"/>
      <c r="F15" s="17">
        <f>F13+F14</f>
        <v>2061.1083149999995</v>
      </c>
    </row>
    <row r="16" spans="1:7" ht="15" customHeight="1" x14ac:dyDescent="0.25">
      <c r="A16" s="67"/>
    </row>
    <row r="17" spans="1:7" ht="21.75" customHeight="1" x14ac:dyDescent="0.25">
      <c r="A17" s="70" t="s">
        <v>7</v>
      </c>
      <c r="B17" s="70"/>
      <c r="C17" s="70"/>
      <c r="D17" s="70"/>
      <c r="E17" s="70"/>
      <c r="F17" s="70"/>
    </row>
    <row r="18" spans="1:7" ht="52.5" customHeight="1" x14ac:dyDescent="0.25">
      <c r="B18" s="7" t="s">
        <v>8</v>
      </c>
      <c r="C18" s="69" t="s">
        <v>21</v>
      </c>
      <c r="D18" s="69" t="s">
        <v>10</v>
      </c>
      <c r="E18" s="69" t="s">
        <v>22</v>
      </c>
      <c r="F18" s="69" t="s">
        <v>23</v>
      </c>
    </row>
    <row r="19" spans="1:7" x14ac:dyDescent="0.25">
      <c r="B19" s="10">
        <v>1</v>
      </c>
      <c r="C19" s="10">
        <v>2</v>
      </c>
      <c r="D19" s="10">
        <v>3</v>
      </c>
      <c r="E19" s="10">
        <v>4</v>
      </c>
      <c r="F19" s="10">
        <v>5</v>
      </c>
    </row>
    <row r="20" spans="1:7" x14ac:dyDescent="0.25">
      <c r="B20" s="44" t="s">
        <v>87</v>
      </c>
      <c r="C20" s="47" t="s">
        <v>45</v>
      </c>
      <c r="D20" s="47">
        <v>1</v>
      </c>
      <c r="E20" s="48">
        <v>450</v>
      </c>
      <c r="F20" s="43">
        <f t="shared" ref="F20" si="0">D20*E20</f>
        <v>450</v>
      </c>
    </row>
    <row r="21" spans="1:7" x14ac:dyDescent="0.25">
      <c r="B21" s="44" t="s">
        <v>131</v>
      </c>
      <c r="C21" s="45" t="s">
        <v>132</v>
      </c>
      <c r="D21" s="45">
        <v>10</v>
      </c>
      <c r="E21" s="46">
        <v>31.09</v>
      </c>
      <c r="F21" s="43">
        <f t="shared" ref="F21:F25" si="1">D21*E21</f>
        <v>310.89999999999998</v>
      </c>
    </row>
    <row r="22" spans="1:7" x14ac:dyDescent="0.25">
      <c r="B22" s="44" t="s">
        <v>51</v>
      </c>
      <c r="C22" s="45" t="s">
        <v>132</v>
      </c>
      <c r="D22" s="45">
        <v>10</v>
      </c>
      <c r="E22" s="46">
        <v>64</v>
      </c>
      <c r="F22" s="43">
        <f t="shared" si="1"/>
        <v>640</v>
      </c>
    </row>
    <row r="23" spans="1:7" x14ac:dyDescent="0.25">
      <c r="B23" s="44" t="s">
        <v>133</v>
      </c>
      <c r="C23" s="45" t="s">
        <v>132</v>
      </c>
      <c r="D23" s="45">
        <v>10</v>
      </c>
      <c r="E23" s="46">
        <v>159</v>
      </c>
      <c r="F23" s="43">
        <f t="shared" si="1"/>
        <v>1590</v>
      </c>
    </row>
    <row r="24" spans="1:7" x14ac:dyDescent="0.25">
      <c r="B24" s="44" t="s">
        <v>134</v>
      </c>
      <c r="C24" s="45" t="s">
        <v>132</v>
      </c>
      <c r="D24" s="45">
        <v>10</v>
      </c>
      <c r="E24" s="46">
        <v>25.11</v>
      </c>
      <c r="F24" s="43">
        <f t="shared" si="1"/>
        <v>251.1</v>
      </c>
    </row>
    <row r="25" spans="1:7" x14ac:dyDescent="0.25">
      <c r="B25" s="44" t="s">
        <v>135</v>
      </c>
      <c r="C25" s="45" t="s">
        <v>132</v>
      </c>
      <c r="D25" s="45">
        <v>10</v>
      </c>
      <c r="E25" s="46">
        <v>61.4</v>
      </c>
      <c r="F25" s="43">
        <f t="shared" si="1"/>
        <v>614</v>
      </c>
    </row>
    <row r="26" spans="1:7" ht="24" customHeight="1" x14ac:dyDescent="0.25">
      <c r="B26" s="7" t="s">
        <v>11</v>
      </c>
      <c r="C26" s="22"/>
      <c r="D26" s="22"/>
      <c r="E26" s="22"/>
      <c r="F26" s="17">
        <f>SUM(F20:F25)</f>
        <v>3856</v>
      </c>
    </row>
    <row r="27" spans="1:7" x14ac:dyDescent="0.25">
      <c r="A27" s="67"/>
    </row>
    <row r="28" spans="1:7" ht="28.5" customHeight="1" x14ac:dyDescent="0.25">
      <c r="A28" s="70" t="s">
        <v>12</v>
      </c>
      <c r="B28" s="70"/>
      <c r="C28" s="70"/>
      <c r="D28" s="70"/>
      <c r="E28" s="70"/>
      <c r="F28" s="70"/>
      <c r="G28" s="40"/>
    </row>
    <row r="29" spans="1:7" x14ac:dyDescent="0.25">
      <c r="A29" s="4"/>
    </row>
    <row r="30" spans="1:7" ht="94.5" customHeight="1" x14ac:dyDescent="0.25">
      <c r="A30" s="72" t="s">
        <v>39</v>
      </c>
      <c r="B30" s="73"/>
      <c r="C30" s="23" t="s">
        <v>9</v>
      </c>
      <c r="D30" s="23" t="s">
        <v>10</v>
      </c>
      <c r="E30" s="23" t="s">
        <v>40</v>
      </c>
      <c r="F30" s="23" t="s">
        <v>23</v>
      </c>
    </row>
    <row r="31" spans="1:7" x14ac:dyDescent="0.25">
      <c r="A31" s="74">
        <v>1</v>
      </c>
      <c r="B31" s="75"/>
      <c r="C31" s="19">
        <v>2</v>
      </c>
      <c r="D31" s="19">
        <v>3</v>
      </c>
      <c r="E31" s="19">
        <v>4</v>
      </c>
      <c r="F31" s="19">
        <v>5</v>
      </c>
    </row>
    <row r="32" spans="1:7" x14ac:dyDescent="0.25">
      <c r="A32" s="76" t="s">
        <v>47</v>
      </c>
      <c r="B32" s="77"/>
      <c r="C32" s="18" t="s">
        <v>41</v>
      </c>
      <c r="D32" s="24">
        <v>4</v>
      </c>
      <c r="E32" s="21">
        <f t="shared" ref="E32:E37" si="2">F32/D32</f>
        <v>12.145</v>
      </c>
      <c r="F32" s="21">
        <f>C40</f>
        <v>48.58</v>
      </c>
    </row>
    <row r="33" spans="1:6" x14ac:dyDescent="0.25">
      <c r="A33" s="76" t="str">
        <f>B43</f>
        <v>Интерактивная доска</v>
      </c>
      <c r="B33" s="77"/>
      <c r="C33" s="18" t="s">
        <v>41</v>
      </c>
      <c r="D33" s="24">
        <v>4</v>
      </c>
      <c r="E33" s="21">
        <f t="shared" si="2"/>
        <v>13.7225</v>
      </c>
      <c r="F33" s="21">
        <f>C43</f>
        <v>54.89</v>
      </c>
    </row>
    <row r="34" spans="1:6" x14ac:dyDescent="0.25">
      <c r="A34" s="76" t="s">
        <v>74</v>
      </c>
      <c r="B34" s="77"/>
      <c r="C34" s="18" t="s">
        <v>41</v>
      </c>
      <c r="D34" s="24">
        <v>4</v>
      </c>
      <c r="E34" s="21">
        <f t="shared" si="2"/>
        <v>11.1425</v>
      </c>
      <c r="F34" s="21">
        <f>C46</f>
        <v>44.57</v>
      </c>
    </row>
    <row r="35" spans="1:6" x14ac:dyDescent="0.25">
      <c r="A35" s="76" t="str">
        <f>B49</f>
        <v xml:space="preserve">Мольберт двухсторонний  </v>
      </c>
      <c r="B35" s="77"/>
      <c r="C35" s="18" t="s">
        <v>41</v>
      </c>
      <c r="D35" s="24">
        <v>4</v>
      </c>
      <c r="E35" s="21">
        <f t="shared" si="2"/>
        <v>0.47749999999999998</v>
      </c>
      <c r="F35" s="21">
        <f>C49</f>
        <v>1.91</v>
      </c>
    </row>
    <row r="36" spans="1:6" x14ac:dyDescent="0.25">
      <c r="A36" s="76" t="str">
        <f>B52</f>
        <v>Стол растущий</v>
      </c>
      <c r="B36" s="77"/>
      <c r="C36" s="18" t="s">
        <v>41</v>
      </c>
      <c r="D36" s="24">
        <v>4</v>
      </c>
      <c r="E36" s="21">
        <f t="shared" si="2"/>
        <v>2.4300000000000002</v>
      </c>
      <c r="F36" s="21">
        <f>C52</f>
        <v>9.7200000000000006</v>
      </c>
    </row>
    <row r="37" spans="1:6" x14ac:dyDescent="0.25">
      <c r="A37" s="76" t="str">
        <f>B55</f>
        <v>Стул детский Дошколенок</v>
      </c>
      <c r="B37" s="77"/>
      <c r="C37" s="18" t="s">
        <v>41</v>
      </c>
      <c r="D37" s="24">
        <v>4</v>
      </c>
      <c r="E37" s="21">
        <f t="shared" si="2"/>
        <v>3.105</v>
      </c>
      <c r="F37" s="21">
        <f>C55</f>
        <v>12.42</v>
      </c>
    </row>
    <row r="38" spans="1:6" x14ac:dyDescent="0.25">
      <c r="A38" s="72" t="s">
        <v>11</v>
      </c>
      <c r="B38" s="73"/>
      <c r="C38" s="18"/>
      <c r="D38" s="18"/>
      <c r="E38" s="19"/>
      <c r="F38" s="36">
        <f>SUM(F32:F37)</f>
        <v>172.08999999999997</v>
      </c>
    </row>
    <row r="39" spans="1:6" x14ac:dyDescent="0.25">
      <c r="A39" s="4"/>
    </row>
    <row r="40" spans="1:6" x14ac:dyDescent="0.25">
      <c r="A40" s="3">
        <v>1</v>
      </c>
      <c r="B40" s="37" t="s">
        <v>48</v>
      </c>
      <c r="C40" s="38">
        <v>48.58</v>
      </c>
    </row>
    <row r="41" spans="1:6" x14ac:dyDescent="0.25">
      <c r="A41" s="4"/>
      <c r="B41" s="2" t="s">
        <v>77</v>
      </c>
    </row>
    <row r="42" spans="1:6" x14ac:dyDescent="0.25">
      <c r="A42" s="4"/>
      <c r="B42" s="71" t="s">
        <v>117</v>
      </c>
      <c r="C42" s="71"/>
      <c r="D42" s="71"/>
      <c r="E42" s="71"/>
      <c r="F42" s="71"/>
    </row>
    <row r="43" spans="1:6" x14ac:dyDescent="0.25">
      <c r="A43" s="3">
        <v>2</v>
      </c>
      <c r="B43" s="39" t="s">
        <v>127</v>
      </c>
      <c r="C43" s="38">
        <v>54.89</v>
      </c>
    </row>
    <row r="44" spans="1:6" x14ac:dyDescent="0.25">
      <c r="A44" s="4"/>
      <c r="B44" s="2" t="s">
        <v>128</v>
      </c>
    </row>
    <row r="45" spans="1:6" x14ac:dyDescent="0.25">
      <c r="A45" s="4"/>
      <c r="B45" s="71" t="s">
        <v>129</v>
      </c>
      <c r="C45" s="71"/>
      <c r="D45" s="71"/>
      <c r="E45" s="71"/>
      <c r="F45" s="71"/>
    </row>
    <row r="46" spans="1:6" x14ac:dyDescent="0.25">
      <c r="A46" s="3">
        <v>3</v>
      </c>
      <c r="B46" s="39" t="s">
        <v>47</v>
      </c>
      <c r="C46" s="38">
        <v>44.57</v>
      </c>
    </row>
    <row r="47" spans="1:6" x14ac:dyDescent="0.25">
      <c r="A47" s="4"/>
      <c r="B47" s="2" t="s">
        <v>115</v>
      </c>
    </row>
    <row r="48" spans="1:6" x14ac:dyDescent="0.25">
      <c r="A48" s="4"/>
      <c r="B48" s="71" t="s">
        <v>116</v>
      </c>
      <c r="C48" s="71"/>
      <c r="D48" s="71"/>
      <c r="E48" s="71"/>
      <c r="F48" s="71"/>
    </row>
    <row r="49" spans="1:7" x14ac:dyDescent="0.25">
      <c r="A49" s="3">
        <v>4</v>
      </c>
      <c r="B49" s="63" t="s">
        <v>79</v>
      </c>
      <c r="C49" s="63">
        <v>1.91</v>
      </c>
      <c r="D49" s="66"/>
      <c r="E49" s="66"/>
      <c r="F49" s="66"/>
    </row>
    <row r="50" spans="1:7" x14ac:dyDescent="0.25">
      <c r="A50" s="4"/>
      <c r="B50" s="2" t="s">
        <v>80</v>
      </c>
    </row>
    <row r="51" spans="1:7" x14ac:dyDescent="0.25">
      <c r="A51" s="4"/>
      <c r="B51" s="71" t="s">
        <v>118</v>
      </c>
      <c r="C51" s="71"/>
      <c r="D51" s="71"/>
      <c r="E51" s="71"/>
      <c r="F51" s="71"/>
      <c r="G51" s="64"/>
    </row>
    <row r="52" spans="1:7" x14ac:dyDescent="0.25">
      <c r="A52" s="3">
        <v>5</v>
      </c>
      <c r="B52" s="63" t="s">
        <v>82</v>
      </c>
      <c r="C52" s="63">
        <v>9.7200000000000006</v>
      </c>
      <c r="D52" s="66"/>
      <c r="E52" s="66"/>
      <c r="F52" s="66"/>
    </row>
    <row r="53" spans="1:7" x14ac:dyDescent="0.25">
      <c r="A53" s="4"/>
      <c r="B53" s="2" t="s">
        <v>86</v>
      </c>
    </row>
    <row r="54" spans="1:7" x14ac:dyDescent="0.25">
      <c r="A54" s="4"/>
      <c r="B54" s="71" t="s">
        <v>119</v>
      </c>
      <c r="C54" s="71"/>
      <c r="D54" s="71"/>
      <c r="E54" s="71"/>
      <c r="F54" s="71"/>
    </row>
    <row r="55" spans="1:7" x14ac:dyDescent="0.25">
      <c r="A55" s="3">
        <v>6</v>
      </c>
      <c r="B55" s="63" t="s">
        <v>83</v>
      </c>
      <c r="C55" s="63">
        <v>12.42</v>
      </c>
      <c r="D55" s="66"/>
      <c r="E55" s="66"/>
      <c r="F55" s="66"/>
    </row>
    <row r="56" spans="1:7" x14ac:dyDescent="0.25">
      <c r="A56" s="4"/>
      <c r="B56" s="2" t="s">
        <v>113</v>
      </c>
    </row>
    <row r="57" spans="1:7" x14ac:dyDescent="0.25">
      <c r="A57" s="4"/>
      <c r="B57" s="71" t="s">
        <v>120</v>
      </c>
      <c r="C57" s="71"/>
      <c r="D57" s="71"/>
      <c r="E57" s="71"/>
      <c r="F57" s="71"/>
    </row>
    <row r="58" spans="1:7" x14ac:dyDescent="0.25">
      <c r="A58" s="4"/>
      <c r="B58" s="66"/>
      <c r="C58" s="66"/>
      <c r="D58" s="66"/>
      <c r="E58" s="66"/>
      <c r="F58" s="66"/>
    </row>
    <row r="59" spans="1:7" ht="18.75" x14ac:dyDescent="0.25">
      <c r="A59" s="90" t="s">
        <v>32</v>
      </c>
      <c r="B59" s="90"/>
      <c r="C59" s="90"/>
      <c r="D59" s="90"/>
      <c r="E59" s="90"/>
      <c r="F59" s="90"/>
    </row>
    <row r="60" spans="1:7" ht="27" customHeight="1" x14ac:dyDescent="0.25">
      <c r="B60" s="3" t="s">
        <v>13</v>
      </c>
    </row>
    <row r="61" spans="1:7" ht="30.75" customHeight="1" x14ac:dyDescent="0.25">
      <c r="A61" s="10" t="s">
        <v>19</v>
      </c>
      <c r="B61" s="86" t="s">
        <v>14</v>
      </c>
      <c r="C61" s="87"/>
      <c r="D61" s="87"/>
      <c r="E61" s="88"/>
      <c r="F61" s="25" t="s">
        <v>15</v>
      </c>
    </row>
    <row r="62" spans="1:7" ht="49.5" customHeight="1" x14ac:dyDescent="0.25">
      <c r="A62" s="10">
        <v>1</v>
      </c>
      <c r="B62" s="76" t="s">
        <v>25</v>
      </c>
      <c r="C62" s="89"/>
      <c r="D62" s="89"/>
      <c r="E62" s="77"/>
      <c r="F62" s="26">
        <v>8040178.4000000004</v>
      </c>
      <c r="G62" s="27"/>
    </row>
    <row r="63" spans="1:7" ht="39.75" customHeight="1" x14ac:dyDescent="0.25">
      <c r="A63" s="10">
        <v>2</v>
      </c>
      <c r="B63" s="76" t="s">
        <v>26</v>
      </c>
      <c r="C63" s="89"/>
      <c r="D63" s="89"/>
      <c r="E63" s="77"/>
      <c r="F63" s="28">
        <v>10247691.66</v>
      </c>
      <c r="G63" s="27"/>
    </row>
    <row r="64" spans="1:7" ht="41.25" customHeight="1" x14ac:dyDescent="0.25">
      <c r="A64" s="10">
        <v>3</v>
      </c>
      <c r="B64" s="76" t="s">
        <v>24</v>
      </c>
      <c r="C64" s="89"/>
      <c r="D64" s="89"/>
      <c r="E64" s="77"/>
      <c r="F64" s="28">
        <v>1389304.72</v>
      </c>
      <c r="G64" s="27"/>
    </row>
    <row r="65" spans="1:13" ht="41.25" customHeight="1" x14ac:dyDescent="0.25">
      <c r="A65" s="10">
        <v>4</v>
      </c>
      <c r="B65" s="76" t="s">
        <v>27</v>
      </c>
      <c r="C65" s="89"/>
      <c r="D65" s="89"/>
      <c r="E65" s="77"/>
      <c r="F65" s="42">
        <f>F62+F63+F64</f>
        <v>19677174.780000001</v>
      </c>
      <c r="G65" s="27"/>
    </row>
    <row r="66" spans="1:13" ht="24.75" customHeight="1" x14ac:dyDescent="0.25">
      <c r="A66" s="10">
        <v>5</v>
      </c>
      <c r="B66" s="76" t="s">
        <v>28</v>
      </c>
      <c r="C66" s="89"/>
      <c r="D66" s="89"/>
      <c r="E66" s="77"/>
      <c r="F66" s="26">
        <v>64308591.219999999</v>
      </c>
      <c r="G66" s="30"/>
      <c r="I66" s="49"/>
    </row>
    <row r="67" spans="1:13" ht="26.25" customHeight="1" x14ac:dyDescent="0.25">
      <c r="A67" s="10">
        <v>6</v>
      </c>
      <c r="B67" s="76" t="s">
        <v>29</v>
      </c>
      <c r="C67" s="89"/>
      <c r="D67" s="89"/>
      <c r="E67" s="77"/>
      <c r="F67" s="42">
        <f>F65/F66</f>
        <v>0.30598049819944417</v>
      </c>
      <c r="G67" s="27"/>
    </row>
    <row r="68" spans="1:13" x14ac:dyDescent="0.25">
      <c r="A68" s="3"/>
      <c r="G68" s="31"/>
    </row>
    <row r="69" spans="1:13" x14ac:dyDescent="0.25">
      <c r="A69" s="4"/>
      <c r="G69" s="31"/>
    </row>
    <row r="70" spans="1:13" ht="22.5" customHeight="1" x14ac:dyDescent="0.25">
      <c r="A70" s="85" t="s">
        <v>125</v>
      </c>
      <c r="B70" s="85"/>
      <c r="C70" s="85"/>
      <c r="D70" s="85"/>
      <c r="E70" s="85"/>
      <c r="G70" s="31"/>
    </row>
    <row r="71" spans="1:13" x14ac:dyDescent="0.25">
      <c r="A71" s="67"/>
      <c r="G71" s="31"/>
    </row>
    <row r="72" spans="1:13" s="1" customFormat="1" ht="22.5" customHeight="1" x14ac:dyDescent="0.25">
      <c r="A72" s="69" t="s">
        <v>19</v>
      </c>
      <c r="B72" s="82" t="s">
        <v>16</v>
      </c>
      <c r="C72" s="82"/>
      <c r="D72" s="82"/>
      <c r="E72" s="69" t="s">
        <v>17</v>
      </c>
      <c r="F72" s="32"/>
      <c r="G72" s="32"/>
      <c r="H72" s="32"/>
      <c r="I72" s="32"/>
      <c r="J72" s="32"/>
      <c r="K72" s="32"/>
      <c r="L72" s="32"/>
      <c r="M72" s="32"/>
    </row>
    <row r="73" spans="1:13" ht="36.75" customHeight="1" x14ac:dyDescent="0.25">
      <c r="A73" s="10">
        <v>1</v>
      </c>
      <c r="B73" s="81" t="s">
        <v>33</v>
      </c>
      <c r="C73" s="81"/>
      <c r="D73" s="81"/>
      <c r="E73" s="20">
        <f>F15</f>
        <v>2061.1083149999995</v>
      </c>
    </row>
    <row r="74" spans="1:13" ht="36" customHeight="1" x14ac:dyDescent="0.25">
      <c r="A74" s="10">
        <v>2</v>
      </c>
      <c r="B74" s="81" t="s">
        <v>34</v>
      </c>
      <c r="C74" s="81"/>
      <c r="D74" s="81"/>
      <c r="E74" s="20">
        <f>F26</f>
        <v>3856</v>
      </c>
    </row>
    <row r="75" spans="1:13" ht="36" customHeight="1" x14ac:dyDescent="0.25">
      <c r="A75" s="10">
        <v>3</v>
      </c>
      <c r="B75" s="81" t="s">
        <v>35</v>
      </c>
      <c r="C75" s="81"/>
      <c r="D75" s="81"/>
      <c r="E75" s="11">
        <f>F38</f>
        <v>172.08999999999997</v>
      </c>
    </row>
    <row r="76" spans="1:13" ht="29.25" customHeight="1" x14ac:dyDescent="0.25">
      <c r="A76" s="10">
        <v>4</v>
      </c>
      <c r="B76" s="81" t="s">
        <v>36</v>
      </c>
      <c r="C76" s="81"/>
      <c r="D76" s="81"/>
      <c r="E76" s="20">
        <f>F67*E73</f>
        <v>630.65894906671679</v>
      </c>
    </row>
    <row r="77" spans="1:13" ht="39.75" customHeight="1" x14ac:dyDescent="0.25">
      <c r="A77" s="10">
        <v>5</v>
      </c>
      <c r="B77" s="81" t="s">
        <v>37</v>
      </c>
      <c r="C77" s="81"/>
      <c r="D77" s="81"/>
      <c r="E77" s="20">
        <f>E76+E75+E74+E73</f>
        <v>6719.8572640667162</v>
      </c>
    </row>
    <row r="78" spans="1:13" ht="45" customHeight="1" x14ac:dyDescent="0.25">
      <c r="A78" s="10">
        <v>6</v>
      </c>
      <c r="B78" s="78" t="s">
        <v>38</v>
      </c>
      <c r="C78" s="79"/>
      <c r="D78" s="80"/>
      <c r="E78" s="33">
        <f>E77/10</f>
        <v>671.98572640667157</v>
      </c>
    </row>
    <row r="79" spans="1:13" ht="36.75" customHeight="1" x14ac:dyDescent="0.25">
      <c r="A79" s="10">
        <v>7</v>
      </c>
      <c r="B79" s="81" t="s">
        <v>121</v>
      </c>
      <c r="C79" s="81"/>
      <c r="D79" s="81"/>
      <c r="E79" s="34">
        <f>E78/4</f>
        <v>167.99643160166789</v>
      </c>
      <c r="F79" s="35"/>
    </row>
  </sheetData>
  <mergeCells count="39">
    <mergeCell ref="B77:D77"/>
    <mergeCell ref="B78:D78"/>
    <mergeCell ref="B79:D79"/>
    <mergeCell ref="A70:E70"/>
    <mergeCell ref="B72:D72"/>
    <mergeCell ref="B73:D73"/>
    <mergeCell ref="B74:D74"/>
    <mergeCell ref="B75:D75"/>
    <mergeCell ref="B76:D76"/>
    <mergeCell ref="B67:E67"/>
    <mergeCell ref="B48:F48"/>
    <mergeCell ref="B51:F51"/>
    <mergeCell ref="B54:F54"/>
    <mergeCell ref="B57:F57"/>
    <mergeCell ref="A59:F59"/>
    <mergeCell ref="B61:E61"/>
    <mergeCell ref="B62:E62"/>
    <mergeCell ref="B63:E63"/>
    <mergeCell ref="B64:E64"/>
    <mergeCell ref="B65:E65"/>
    <mergeCell ref="B66:E66"/>
    <mergeCell ref="B45:F45"/>
    <mergeCell ref="A28:F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B42:F42"/>
    <mergeCell ref="A17:F17"/>
    <mergeCell ref="A1:G1"/>
    <mergeCell ref="A2:G2"/>
    <mergeCell ref="A3:G3"/>
    <mergeCell ref="C8:E8"/>
    <mergeCell ref="A9:F9"/>
  </mergeCells>
  <pageMargins left="0.51181102362204722" right="0.31496062992125984" top="0.15748031496062992" bottom="0.15748031496062992" header="0.31496062992125984" footer="0.31496062992125984"/>
  <pageSetup paperSize="9" scale="6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увлекательный английский</vt:lpstr>
      <vt:lpstr>хрустальный голосок</vt:lpstr>
      <vt:lpstr>вошебные ступеньки</vt:lpstr>
      <vt:lpstr>коррекционно-логопедическая усл</vt:lpstr>
      <vt:lpstr>ОПФ</vt:lpstr>
      <vt:lpstr>хореография</vt:lpstr>
      <vt:lpstr>речь на кончиках пальцев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cp:lastPrinted>2023-09-20T07:10:51Z</cp:lastPrinted>
  <dcterms:created xsi:type="dcterms:W3CDTF">2023-09-08T05:08:48Z</dcterms:created>
  <dcterms:modified xsi:type="dcterms:W3CDTF">2025-10-03T14:25:01Z</dcterms:modified>
</cp:coreProperties>
</file>